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J:\Rozpočty pro cizí\Rozpočty pro cizí\2021\Obecní úřad Loděnice\"/>
    </mc:Choice>
  </mc:AlternateContent>
  <bookViews>
    <workbookView xWindow="0" yWindow="0" windowWidth="0" windowHeight="0"/>
  </bookViews>
  <sheets>
    <sheet name="Rekapitulace stavby" sheetId="1" r:id="rId1"/>
    <sheet name="73-2021 - Varianta 2 - mo..." sheetId="2" r:id="rId2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'73-2021 - Varianta 2 - mo...'!$C$170:$K$300</definedName>
    <definedName name="_xlnm.Print_Area" localSheetId="1">'73-2021 - Varianta 2 - mo...'!$C$4:$J$76,'73-2021 - Varianta 2 - mo...'!$C$82:$J$154,'73-2021 - Varianta 2 - mo...'!$C$160:$K$300</definedName>
    <definedName name="_xlnm.Print_Titles" localSheetId="1">'73-2021 - Varianta 2 - mo...'!$170:$170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300"/>
  <c r="BH300"/>
  <c r="BG300"/>
  <c r="BF300"/>
  <c r="T300"/>
  <c r="T299"/>
  <c r="T298"/>
  <c r="R300"/>
  <c r="R299"/>
  <c r="R298"/>
  <c r="P300"/>
  <c r="P299"/>
  <c r="P298"/>
  <c r="BI297"/>
  <c r="BH297"/>
  <c r="BG297"/>
  <c r="BF297"/>
  <c r="T297"/>
  <c r="R297"/>
  <c r="P297"/>
  <c r="BI296"/>
  <c r="BH296"/>
  <c r="BG296"/>
  <c r="BF296"/>
  <c r="T296"/>
  <c r="R296"/>
  <c r="P296"/>
  <c r="BI295"/>
  <c r="BH295"/>
  <c r="BG295"/>
  <c r="BF295"/>
  <c r="T295"/>
  <c r="R295"/>
  <c r="P295"/>
  <c r="BI294"/>
  <c r="BH294"/>
  <c r="BG294"/>
  <c r="BF294"/>
  <c r="T294"/>
  <c r="R294"/>
  <c r="P294"/>
  <c r="BI293"/>
  <c r="BH293"/>
  <c r="BG293"/>
  <c r="BF293"/>
  <c r="T293"/>
  <c r="R293"/>
  <c r="P293"/>
  <c r="BI292"/>
  <c r="BH292"/>
  <c r="BG292"/>
  <c r="BF292"/>
  <c r="T292"/>
  <c r="R292"/>
  <c r="P292"/>
  <c r="BI290"/>
  <c r="BH290"/>
  <c r="BG290"/>
  <c r="BF290"/>
  <c r="T290"/>
  <c r="T289"/>
  <c r="R290"/>
  <c r="R289"/>
  <c r="P290"/>
  <c r="P289"/>
  <c r="BI288"/>
  <c r="BH288"/>
  <c r="BG288"/>
  <c r="BF288"/>
  <c r="T288"/>
  <c r="T287"/>
  <c r="R288"/>
  <c r="R287"/>
  <c r="P288"/>
  <c r="P287"/>
  <c r="BI286"/>
  <c r="BH286"/>
  <c r="BG286"/>
  <c r="BF286"/>
  <c r="T286"/>
  <c r="T285"/>
  <c r="R286"/>
  <c r="R285"/>
  <c r="P286"/>
  <c r="P285"/>
  <c r="BI284"/>
  <c r="BH284"/>
  <c r="BG284"/>
  <c r="BF284"/>
  <c r="T284"/>
  <c r="T283"/>
  <c r="R284"/>
  <c r="R283"/>
  <c r="P284"/>
  <c r="P283"/>
  <c r="BI282"/>
  <c r="BH282"/>
  <c r="BG282"/>
  <c r="BF282"/>
  <c r="T282"/>
  <c r="T281"/>
  <c r="R282"/>
  <c r="R281"/>
  <c r="P282"/>
  <c r="P281"/>
  <c r="BI280"/>
  <c r="BH280"/>
  <c r="BG280"/>
  <c r="BF280"/>
  <c r="T280"/>
  <c r="T279"/>
  <c r="R280"/>
  <c r="R279"/>
  <c r="P280"/>
  <c r="P279"/>
  <c r="BI278"/>
  <c r="BH278"/>
  <c r="BG278"/>
  <c r="BF278"/>
  <c r="T278"/>
  <c r="R278"/>
  <c r="P278"/>
  <c r="BI276"/>
  <c r="BH276"/>
  <c r="BG276"/>
  <c r="BF276"/>
  <c r="T276"/>
  <c r="R276"/>
  <c r="P276"/>
  <c r="BI274"/>
  <c r="BH274"/>
  <c r="BG274"/>
  <c r="BF274"/>
  <c r="T274"/>
  <c r="T273"/>
  <c r="R274"/>
  <c r="R273"/>
  <c r="P274"/>
  <c r="P273"/>
  <c r="BI272"/>
  <c r="BH272"/>
  <c r="BG272"/>
  <c r="BF272"/>
  <c r="T272"/>
  <c r="T271"/>
  <c r="R272"/>
  <c r="R271"/>
  <c r="P272"/>
  <c r="P271"/>
  <c r="BI270"/>
  <c r="BH270"/>
  <c r="BG270"/>
  <c r="BF270"/>
  <c r="T270"/>
  <c r="R270"/>
  <c r="P270"/>
  <c r="BI269"/>
  <c r="BH269"/>
  <c r="BG269"/>
  <c r="BF269"/>
  <c r="T269"/>
  <c r="R269"/>
  <c r="P269"/>
  <c r="BI268"/>
  <c r="BH268"/>
  <c r="BG268"/>
  <c r="BF268"/>
  <c r="T268"/>
  <c r="R268"/>
  <c r="P268"/>
  <c r="BI265"/>
  <c r="BH265"/>
  <c r="BG265"/>
  <c r="BF265"/>
  <c r="T265"/>
  <c r="T264"/>
  <c r="R265"/>
  <c r="R264"/>
  <c r="P265"/>
  <c r="P264"/>
  <c r="BI263"/>
  <c r="BH263"/>
  <c r="BG263"/>
  <c r="BF263"/>
  <c r="T263"/>
  <c r="T262"/>
  <c r="T261"/>
  <c r="R263"/>
  <c r="R262"/>
  <c r="R261"/>
  <c r="P263"/>
  <c r="P262"/>
  <c r="P261"/>
  <c r="BI259"/>
  <c r="BH259"/>
  <c r="BG259"/>
  <c r="BF259"/>
  <c r="T259"/>
  <c r="T258"/>
  <c r="R259"/>
  <c r="R258"/>
  <c r="P259"/>
  <c r="P258"/>
  <c r="BI256"/>
  <c r="BH256"/>
  <c r="BG256"/>
  <c r="BF256"/>
  <c r="T256"/>
  <c r="T255"/>
  <c r="R256"/>
  <c r="R255"/>
  <c r="P256"/>
  <c r="P255"/>
  <c r="BI253"/>
  <c r="BH253"/>
  <c r="BG253"/>
  <c r="BF253"/>
  <c r="T253"/>
  <c r="T252"/>
  <c r="R253"/>
  <c r="R252"/>
  <c r="P253"/>
  <c r="P252"/>
  <c r="BI250"/>
  <c r="BH250"/>
  <c r="BG250"/>
  <c r="BF250"/>
  <c r="T250"/>
  <c r="T249"/>
  <c r="R250"/>
  <c r="R249"/>
  <c r="P250"/>
  <c r="P249"/>
  <c r="BI248"/>
  <c r="BH248"/>
  <c r="BG248"/>
  <c r="BF248"/>
  <c r="T248"/>
  <c r="T247"/>
  <c r="R248"/>
  <c r="R247"/>
  <c r="P248"/>
  <c r="P247"/>
  <c r="BI245"/>
  <c r="BH245"/>
  <c r="BG245"/>
  <c r="BF245"/>
  <c r="T245"/>
  <c r="T244"/>
  <c r="R245"/>
  <c r="R244"/>
  <c r="P245"/>
  <c r="P244"/>
  <c r="BI243"/>
  <c r="BH243"/>
  <c r="BG243"/>
  <c r="BF243"/>
  <c r="T243"/>
  <c r="T242"/>
  <c r="R243"/>
  <c r="R242"/>
  <c r="P243"/>
  <c r="P242"/>
  <c r="BI241"/>
  <c r="BH241"/>
  <c r="BG241"/>
  <c r="BF241"/>
  <c r="T241"/>
  <c r="T240"/>
  <c r="T239"/>
  <c r="R241"/>
  <c r="R240"/>
  <c r="R239"/>
  <c r="P241"/>
  <c r="P240"/>
  <c r="P239"/>
  <c r="BI237"/>
  <c r="BH237"/>
  <c r="BG237"/>
  <c r="BF237"/>
  <c r="T237"/>
  <c r="T236"/>
  <c r="R237"/>
  <c r="R236"/>
  <c r="P237"/>
  <c r="P236"/>
  <c r="BI235"/>
  <c r="BH235"/>
  <c r="BG235"/>
  <c r="BF235"/>
  <c r="T235"/>
  <c r="T234"/>
  <c r="R235"/>
  <c r="R234"/>
  <c r="P235"/>
  <c r="P234"/>
  <c r="BI233"/>
  <c r="BH233"/>
  <c r="BG233"/>
  <c r="BF233"/>
  <c r="T233"/>
  <c r="T232"/>
  <c r="R233"/>
  <c r="R232"/>
  <c r="P233"/>
  <c r="P232"/>
  <c r="BI231"/>
  <c r="BH231"/>
  <c r="BG231"/>
  <c r="BF231"/>
  <c r="T231"/>
  <c r="T230"/>
  <c r="R231"/>
  <c r="R230"/>
  <c r="P231"/>
  <c r="P230"/>
  <c r="BI229"/>
  <c r="BH229"/>
  <c r="BG229"/>
  <c r="BF229"/>
  <c r="T229"/>
  <c r="T228"/>
  <c r="R229"/>
  <c r="R228"/>
  <c r="P229"/>
  <c r="P228"/>
  <c r="BI227"/>
  <c r="BH227"/>
  <c r="BG227"/>
  <c r="BF227"/>
  <c r="T227"/>
  <c r="T226"/>
  <c r="R227"/>
  <c r="R226"/>
  <c r="P227"/>
  <c r="P226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T220"/>
  <c r="R221"/>
  <c r="R220"/>
  <c r="P221"/>
  <c r="P220"/>
  <c r="BI219"/>
  <c r="BH219"/>
  <c r="BG219"/>
  <c r="BF219"/>
  <c r="T219"/>
  <c r="T218"/>
  <c r="R219"/>
  <c r="R218"/>
  <c r="P219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2"/>
  <c r="BH212"/>
  <c r="BG212"/>
  <c r="BF212"/>
  <c r="T212"/>
  <c r="T211"/>
  <c r="R212"/>
  <c r="R211"/>
  <c r="P212"/>
  <c r="P211"/>
  <c r="BI208"/>
  <c r="BH208"/>
  <c r="BG208"/>
  <c r="BF208"/>
  <c r="T208"/>
  <c r="T207"/>
  <c r="R208"/>
  <c r="R207"/>
  <c r="P208"/>
  <c r="P207"/>
  <c r="BI205"/>
  <c r="BH205"/>
  <c r="BG205"/>
  <c r="BF205"/>
  <c r="T205"/>
  <c r="T204"/>
  <c r="R205"/>
  <c r="R204"/>
  <c r="P205"/>
  <c r="P204"/>
  <c r="BI202"/>
  <c r="BH202"/>
  <c r="BG202"/>
  <c r="BF202"/>
  <c r="T202"/>
  <c r="T201"/>
  <c r="R202"/>
  <c r="R201"/>
  <c r="P202"/>
  <c r="P201"/>
  <c r="BI199"/>
  <c r="BH199"/>
  <c r="BG199"/>
  <c r="BF199"/>
  <c r="T199"/>
  <c r="T198"/>
  <c r="R199"/>
  <c r="R198"/>
  <c r="P199"/>
  <c r="P198"/>
  <c r="BI197"/>
  <c r="BH197"/>
  <c r="BG197"/>
  <c r="BF197"/>
  <c r="T197"/>
  <c r="T196"/>
  <c r="R197"/>
  <c r="R196"/>
  <c r="P197"/>
  <c r="P196"/>
  <c r="BI195"/>
  <c r="BH195"/>
  <c r="BG195"/>
  <c r="BF195"/>
  <c r="T195"/>
  <c r="T194"/>
  <c r="R195"/>
  <c r="R194"/>
  <c r="P195"/>
  <c r="P194"/>
  <c r="BI192"/>
  <c r="BH192"/>
  <c r="BG192"/>
  <c r="BF192"/>
  <c r="T192"/>
  <c r="T191"/>
  <c r="R192"/>
  <c r="R191"/>
  <c r="P192"/>
  <c r="P191"/>
  <c r="BI190"/>
  <c r="BH190"/>
  <c r="BG190"/>
  <c r="BF190"/>
  <c r="T190"/>
  <c r="T189"/>
  <c r="R190"/>
  <c r="R189"/>
  <c r="R188"/>
  <c r="P190"/>
  <c r="P189"/>
  <c r="P188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T180"/>
  <c r="R181"/>
  <c r="R180"/>
  <c r="P181"/>
  <c r="P180"/>
  <c r="BI179"/>
  <c r="BH179"/>
  <c r="BG179"/>
  <c r="BF179"/>
  <c r="T179"/>
  <c r="T178"/>
  <c r="R179"/>
  <c r="R178"/>
  <c r="P179"/>
  <c r="P178"/>
  <c r="BI176"/>
  <c r="BH176"/>
  <c r="BG176"/>
  <c r="BF176"/>
  <c r="T176"/>
  <c r="T175"/>
  <c r="T174"/>
  <c r="R176"/>
  <c r="R175"/>
  <c r="R174"/>
  <c r="P176"/>
  <c r="P175"/>
  <c r="P174"/>
  <c r="J168"/>
  <c r="J167"/>
  <c r="F167"/>
  <c r="F165"/>
  <c r="E163"/>
  <c r="J29"/>
  <c r="J90"/>
  <c r="J89"/>
  <c r="F89"/>
  <c r="F87"/>
  <c r="E85"/>
  <c r="J16"/>
  <c r="E16"/>
  <c r="F90"/>
  <c r="J15"/>
  <c r="J10"/>
  <c r="J87"/>
  <c i="1" r="L90"/>
  <c r="AM90"/>
  <c r="AM89"/>
  <c r="L89"/>
  <c r="AM87"/>
  <c r="L87"/>
  <c r="L85"/>
  <c r="L84"/>
  <c i="2" r="BK272"/>
  <c r="J243"/>
  <c r="J233"/>
  <c r="J219"/>
  <c r="J205"/>
  <c r="J183"/>
  <c i="1" r="AS94"/>
  <c i="2" r="BK292"/>
  <c r="J282"/>
  <c r="J269"/>
  <c r="J253"/>
  <c r="BK235"/>
  <c r="BK225"/>
  <c r="J215"/>
  <c r="J197"/>
  <c i="1" r="AK27"/>
  <c i="2" r="BK296"/>
  <c r="J284"/>
  <c r="BK276"/>
  <c r="J259"/>
  <c r="BK248"/>
  <c r="J208"/>
  <c r="BK190"/>
  <c r="J179"/>
  <c r="J290"/>
  <c r="BK284"/>
  <c r="BK270"/>
  <c r="BK223"/>
  <c r="BK216"/>
  <c r="J294"/>
  <c r="BK256"/>
  <c r="J237"/>
  <c r="J231"/>
  <c r="BK215"/>
  <c r="J195"/>
  <c r="BK179"/>
  <c r="BK295"/>
  <c r="BK286"/>
  <c r="J272"/>
  <c r="BK265"/>
  <c r="BK243"/>
  <c r="BK229"/>
  <c r="J221"/>
  <c r="BK202"/>
  <c r="J190"/>
  <c r="BK297"/>
  <c r="J292"/>
  <c r="J278"/>
  <c r="J268"/>
  <c r="J256"/>
  <c r="J245"/>
  <c r="J202"/>
  <c r="BK185"/>
  <c r="J176"/>
  <c r="J288"/>
  <c r="BK278"/>
  <c r="BK237"/>
  <c r="BK221"/>
  <c r="BK205"/>
  <c r="BK269"/>
  <c r="J241"/>
  <c r="J227"/>
  <c r="BK208"/>
  <c r="BK181"/>
  <c r="J297"/>
  <c r="BK290"/>
  <c r="J276"/>
  <c r="J270"/>
  <c r="J250"/>
  <c r="BK233"/>
  <c r="J223"/>
  <c r="J212"/>
  <c r="BK192"/>
  <c r="J293"/>
  <c r="J280"/>
  <c r="BK274"/>
  <c r="J263"/>
  <c r="BK250"/>
  <c r="BK241"/>
  <c r="J199"/>
  <c r="BK183"/>
  <c r="BK300"/>
  <c r="J286"/>
  <c r="BK259"/>
  <c r="J229"/>
  <c r="J217"/>
  <c r="BK293"/>
  <c r="J248"/>
  <c r="J235"/>
  <c r="J225"/>
  <c r="BK212"/>
  <c r="J192"/>
  <c r="BK176"/>
  <c r="J296"/>
  <c r="BK288"/>
  <c r="J274"/>
  <c r="BK268"/>
  <c r="BK245"/>
  <c r="BK227"/>
  <c r="J216"/>
  <c r="BK199"/>
  <c r="J185"/>
  <c r="J300"/>
  <c r="BK294"/>
  <c r="BK282"/>
  <c r="J265"/>
  <c r="BK253"/>
  <c r="BK217"/>
  <c r="BK195"/>
  <c r="J181"/>
  <c r="J295"/>
  <c r="BK280"/>
  <c r="BK263"/>
  <c r="BK231"/>
  <c r="BK219"/>
  <c r="BK197"/>
  <c l="1" r="T188"/>
  <c r="R182"/>
  <c r="R173"/>
  <c r="T214"/>
  <c r="T210"/>
  <c r="T222"/>
  <c r="T267"/>
  <c r="T238"/>
  <c r="R275"/>
  <c r="P182"/>
  <c r="P173"/>
  <c r="BK214"/>
  <c r="J214"/>
  <c r="J114"/>
  <c r="P222"/>
  <c r="R267"/>
  <c r="R238"/>
  <c r="P275"/>
  <c r="T291"/>
  <c r="T182"/>
  <c r="T173"/>
  <c r="R214"/>
  <c r="R210"/>
  <c r="R187"/>
  <c r="R222"/>
  <c r="BK267"/>
  <c r="J267"/>
  <c r="J137"/>
  <c r="BK275"/>
  <c r="J275"/>
  <c r="J140"/>
  <c r="R291"/>
  <c r="BK182"/>
  <c r="J182"/>
  <c r="J101"/>
  <c r="P214"/>
  <c r="P210"/>
  <c r="P187"/>
  <c r="BK222"/>
  <c r="J222"/>
  <c r="J117"/>
  <c r="P267"/>
  <c r="P238"/>
  <c r="T275"/>
  <c r="BK291"/>
  <c r="J291"/>
  <c r="J147"/>
  <c r="P291"/>
  <c r="BK180"/>
  <c r="J180"/>
  <c r="J100"/>
  <c r="BK189"/>
  <c r="J189"/>
  <c r="J104"/>
  <c r="BK198"/>
  <c r="J198"/>
  <c r="J108"/>
  <c r="BK204"/>
  <c r="J204"/>
  <c r="J110"/>
  <c r="BK236"/>
  <c r="J236"/>
  <c r="J123"/>
  <c r="BK242"/>
  <c r="J242"/>
  <c r="J127"/>
  <c r="BK258"/>
  <c r="J258"/>
  <c r="J133"/>
  <c r="BK262"/>
  <c r="J262"/>
  <c r="J135"/>
  <c r="BK191"/>
  <c r="J191"/>
  <c r="J105"/>
  <c r="BK194"/>
  <c r="J194"/>
  <c r="J106"/>
  <c r="BK207"/>
  <c r="J207"/>
  <c r="J111"/>
  <c r="BK211"/>
  <c r="BK218"/>
  <c r="J218"/>
  <c r="J115"/>
  <c r="BK220"/>
  <c r="J220"/>
  <c r="J116"/>
  <c r="BK230"/>
  <c r="J230"/>
  <c r="J120"/>
  <c r="BK234"/>
  <c r="J234"/>
  <c r="J122"/>
  <c r="BK249"/>
  <c r="J249"/>
  <c r="J130"/>
  <c r="BK271"/>
  <c r="J271"/>
  <c r="J138"/>
  <c r="BK273"/>
  <c r="J273"/>
  <c r="J139"/>
  <c r="BK175"/>
  <c r="J175"/>
  <c r="J98"/>
  <c r="BK196"/>
  <c r="J196"/>
  <c r="J107"/>
  <c r="BK201"/>
  <c r="J201"/>
  <c r="J109"/>
  <c r="BK228"/>
  <c r="J228"/>
  <c r="J119"/>
  <c r="BK240"/>
  <c r="J240"/>
  <c r="J126"/>
  <c r="BK255"/>
  <c r="J255"/>
  <c r="J132"/>
  <c r="BK264"/>
  <c r="J264"/>
  <c r="J136"/>
  <c r="BK279"/>
  <c r="J279"/>
  <c r="J141"/>
  <c r="BK281"/>
  <c r="J281"/>
  <c r="J142"/>
  <c r="BK283"/>
  <c r="J283"/>
  <c r="J143"/>
  <c r="BK289"/>
  <c r="J289"/>
  <c r="J146"/>
  <c r="BK178"/>
  <c r="J178"/>
  <c r="J99"/>
  <c r="BK226"/>
  <c r="J226"/>
  <c r="J118"/>
  <c r="BK232"/>
  <c r="J232"/>
  <c r="J121"/>
  <c r="BK244"/>
  <c r="J244"/>
  <c r="J128"/>
  <c r="BK247"/>
  <c r="J247"/>
  <c r="J129"/>
  <c r="BK252"/>
  <c r="J252"/>
  <c r="J131"/>
  <c r="BK285"/>
  <c r="J285"/>
  <c r="J144"/>
  <c r="BK287"/>
  <c r="J287"/>
  <c r="J145"/>
  <c r="BK299"/>
  <c r="J299"/>
  <c r="J149"/>
  <c r="F168"/>
  <c r="BE183"/>
  <c r="BE190"/>
  <c r="BE192"/>
  <c r="BE195"/>
  <c r="BE199"/>
  <c r="BE208"/>
  <c r="BE212"/>
  <c r="BE215"/>
  <c r="BE225"/>
  <c r="BE243"/>
  <c r="BE245"/>
  <c r="BE248"/>
  <c r="BE253"/>
  <c r="BE265"/>
  <c r="BE268"/>
  <c r="BE272"/>
  <c r="BE274"/>
  <c r="BE292"/>
  <c r="BE295"/>
  <c r="BE296"/>
  <c r="BE297"/>
  <c r="J165"/>
  <c r="BE219"/>
  <c r="BE221"/>
  <c r="BE223"/>
  <c r="BE227"/>
  <c r="BE229"/>
  <c r="BE231"/>
  <c r="BE233"/>
  <c r="BE235"/>
  <c r="BE269"/>
  <c r="BE270"/>
  <c r="BE284"/>
  <c r="BE288"/>
  <c r="BE176"/>
  <c r="BE179"/>
  <c r="BE181"/>
  <c r="BE202"/>
  <c r="BE205"/>
  <c r="BE217"/>
  <c r="BE237"/>
  <c r="BE256"/>
  <c r="BE259"/>
  <c r="BE278"/>
  <c r="BE282"/>
  <c r="BE293"/>
  <c r="BE294"/>
  <c r="BE300"/>
  <c r="BE185"/>
  <c r="BE197"/>
  <c r="BE216"/>
  <c r="BE241"/>
  <c r="BE250"/>
  <c r="BE263"/>
  <c r="BE276"/>
  <c r="BE280"/>
  <c r="BE286"/>
  <c r="BE290"/>
  <c r="J34"/>
  <c i="1" r="AW95"/>
  <c i="2" r="F37"/>
  <c i="1" r="BD95"/>
  <c r="BD94"/>
  <c r="W36"/>
  <c i="2" r="F36"/>
  <c i="1" r="BC95"/>
  <c r="BC94"/>
  <c r="W35"/>
  <c i="2" r="F34"/>
  <c i="1" r="BA95"/>
  <c r="BA94"/>
  <c r="W33"/>
  <c i="2" r="F35"/>
  <c i="1" r="BB95"/>
  <c r="BB94"/>
  <c r="AX94"/>
  <c i="2" l="1" r="P172"/>
  <c r="P171"/>
  <c i="1" r="AU95"/>
  <c i="2" r="R172"/>
  <c r="R171"/>
  <c r="BK210"/>
  <c r="J210"/>
  <c r="J112"/>
  <c r="T187"/>
  <c r="T172"/>
  <c r="T171"/>
  <c r="BK174"/>
  <c r="J174"/>
  <c r="J97"/>
  <c r="J211"/>
  <c r="J113"/>
  <c r="BK239"/>
  <c r="J239"/>
  <c r="J125"/>
  <c r="BK261"/>
  <c r="J261"/>
  <c r="J134"/>
  <c r="BK188"/>
  <c r="BK187"/>
  <c r="J187"/>
  <c r="J102"/>
  <c r="BK298"/>
  <c r="J298"/>
  <c r="J148"/>
  <c i="1" r="AU94"/>
  <c r="W34"/>
  <c r="AW94"/>
  <c r="AK33"/>
  <c r="AY94"/>
  <c i="2" r="J33"/>
  <c i="1" r="AV95"/>
  <c r="AT95"/>
  <c i="2" r="F33"/>
  <c i="1" r="AZ95"/>
  <c r="AZ94"/>
  <c r="AV94"/>
  <c r="AK32"/>
  <c i="2" l="1" r="BK173"/>
  <c r="J173"/>
  <c r="J96"/>
  <c r="BK238"/>
  <c r="J238"/>
  <c r="J124"/>
  <c r="J188"/>
  <c r="J103"/>
  <c i="1" r="W32"/>
  <c r="AT94"/>
  <c i="2" l="1" r="BK172"/>
  <c r="J172"/>
  <c r="J95"/>
  <c l="1" r="BK171"/>
  <c r="J171"/>
  <c r="J94"/>
  <c r="J28"/>
  <c r="J30"/>
  <c i="1" r="AG95"/>
  <c r="AG94"/>
  <c r="AK26"/>
  <c r="AK29"/>
  <c r="AK38"/>
  <c l="1" r="AN94"/>
  <c i="2" r="J39"/>
  <c i="1" r="AN95"/>
  <c r="AN99"/>
  <c r="AG99"/>
  <c i="2" r="J15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<sst xmlns="http://schemas.openxmlformats.org/spreadsheetml/2006/main">
  <si>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</si>
  <si>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</si>
  <si>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</si>
  <si>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</si>
  <si>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{e34a0fec-c1bc-4948-8751-8c902c272222}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</si>
  <si>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</si>
  <si>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</si>
  <si>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</si>
  <si>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</si>
  <si>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</si>
  <si>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</si>
  <si>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0,001</t>
  </si>
  <si>
    <t>Kód:</t>
  </si>
  <si>
    <t>73/2021</t>
  </si>
  <si>
    <t>Stavba:</t>
  </si>
  <si>
    <t>Varianta 2 - montáž a dodávka výtahu vč. stavebních prací</t>
  </si>
  <si>
    <t>KSO:</t>
  </si>
  <si>
    <t>CC-CZ:</t>
  </si>
  <si>
    <t>Místo:</t>
  </si>
  <si>
    <t>Loděnice</t>
  </si>
  <si>
    <t>Datum:</t>
  </si>
  <si>
    <t>26. 8. 2021</t>
  </si>
  <si>
    <t>Zadavatel:</t>
  </si>
  <si>
    <t>IČ:</t>
  </si>
  <si>
    <t>Obec Loděnice</t>
  </si>
  <si>
    <t>DIČ:</t>
  </si>
  <si>
    <t>Zhotovitel:</t>
  </si>
  <si>
    <t xml:space="preserve"> </t>
  </si>
  <si>
    <t>Projektant:</t>
  </si>
  <si>
    <t>SPEKTRA PRO spol.s.r.o., Beroun</t>
  </si>
  <si>
    <t>True</t>
  </si>
  <si>
    <t>Zpracovatel:</t>
  </si>
  <si>
    <t>Zdeněk Drda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</si>
  <si>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</si>
  <si>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</si>
  <si>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</si>
  <si>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</si>
  <si>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</si>
  <si>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</si>
  <si>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</si>
  <si>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</si>
  <si>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</si>
  <si>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</si>
  <si>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</si>
  <si>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</si>
  <si>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</si>
  <si>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</si>
  <si>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</si>
  <si>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</si>
  <si>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</si>
  <si>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</si>
  <si>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</si>
  <si>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</si>
  <si>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</si>
  <si>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</si>
  <si>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</si>
  <si>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</si>
  <si>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</si>
  <si>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</si>
  <si>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</si>
  <si>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</si>
  <si>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</si>
  <si>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</si>
  <si>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</si>
  <si>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</si>
  <si>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</si>
  <si>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</si>
  <si>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</si>
  <si>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</si>
  <si>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</si>
  <si>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</si>
  <si>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</si>
  <si>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</si>
  <si>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</si>
  <si>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</si>
  <si>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</si>
  <si>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</si>
  <si>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</si>
  <si>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</si>
  <si>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</si>
  <si>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</si>
  <si>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</si>
  <si>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</si>
  <si>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2) Ostatní náklady ze souhrnného listu</t>
  </si>
  <si>
    <t>Procent. zadání_x000d_
[% nákladů rozpočtu]</t>
  </si>
  <si>
    <t>Zařazení nákladů</t>
  </si>
  <si>
    <t>Celkové náklady za stavbu 1) + 2)</t>
  </si>
  <si>
    <t>2</t>
  </si>
  <si>
    <t>KRYCÍ LIST SOUPISU PRACÍ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</si>
  <si>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</si>
  <si>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</si>
  <si>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</si>
  <si>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</si>
  <si>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</si>
  <si>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</si>
  <si>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</si>
  <si>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Ostatní - Ostatní</t>
  </si>
  <si>
    <t xml:space="preserve">    OST2 - 1NP - stavební úpravy</t>
  </si>
  <si>
    <t xml:space="preserve">      HSV - Práce a dodávky HSV</t>
  </si>
  <si>
    <t xml:space="preserve">        1 - Zemní práce</t>
  </si>
  <si>
    <t xml:space="preserve">        2 - Zakládání</t>
  </si>
  <si>
    <t xml:space="preserve">        5 - Komunikace pozemní</t>
  </si>
  <si>
    <t xml:space="preserve">      PSV - Práce a dodávky PSV</t>
  </si>
  <si>
    <t xml:space="preserve">    OST3 - 2NP - stavební úpravy</t>
  </si>
  <si>
    <t xml:space="preserve">        3 - Svislé a kompletní konstrukce</t>
  </si>
  <si>
    <t xml:space="preserve">        61 - Úprava povrchů vnitřních</t>
  </si>
  <si>
    <t xml:space="preserve">        62 - Úprava povrchů vnějších</t>
  </si>
  <si>
    <t xml:space="preserve">        63 - Podlahy a podlahové konstrukce</t>
  </si>
  <si>
    <t xml:space="preserve">        94 - Lešení a stavební výtahy</t>
  </si>
  <si>
    <t xml:space="preserve">        96 - Bourání konstrukcí</t>
  </si>
  <si>
    <t xml:space="preserve">        997 - Přesun sutě</t>
  </si>
  <si>
    <t xml:space="preserve">        998 - Přesun hmot</t>
  </si>
  <si>
    <t xml:space="preserve">        711 - Izolace proti vodě, vlhkosti a plynům</t>
  </si>
  <si>
    <t xml:space="preserve">        720 - Zdravotechnika - vnitřní kanalizace a vodoinstalace</t>
  </si>
  <si>
    <t xml:space="preserve">        725 - Zdravotechnika - zařizovací předměty</t>
  </si>
  <si>
    <t xml:space="preserve">        730 - Ústřední vytápění </t>
  </si>
  <si>
    <t xml:space="preserve">        740 - Elektromontáže </t>
  </si>
  <si>
    <t xml:space="preserve">        742 - Elektroinstalace - slaboproud</t>
  </si>
  <si>
    <t xml:space="preserve">        766 - Konstrukce truhlářské</t>
  </si>
  <si>
    <t xml:space="preserve">        771 - Podlahy z dlaždic</t>
  </si>
  <si>
    <t xml:space="preserve">        776 - Podlahy povlakové</t>
  </si>
  <si>
    <t xml:space="preserve">        781 - Dokončovací práce - obklady</t>
  </si>
  <si>
    <t xml:space="preserve">        784 - Dokončovací práce - malby a tapety</t>
  </si>
  <si>
    <t xml:space="preserve">    OST4 - 3NP - stavební úpravy</t>
  </si>
  <si>
    <t xml:space="preserve">        4 - Vodorovné konstrukce</t>
  </si>
  <si>
    <t xml:space="preserve">        765 - Krytina skládaná</t>
  </si>
  <si>
    <t xml:space="preserve">      711 - Izolace proti vodě, vlhkosti a plynům</t>
  </si>
  <si>
    <t xml:space="preserve">      720 - Zdravotechnika - vnitřní kanalizace a vodoinstalace</t>
  </si>
  <si>
    <t xml:space="preserve">      725 - Zdravotechnika - zařizovací předměty</t>
  </si>
  <si>
    <t xml:space="preserve">      730 - Ústřední vytápění </t>
  </si>
  <si>
    <t xml:space="preserve">      740 - Elektromontáže </t>
  </si>
  <si>
    <t xml:space="preserve">      742 - Elektroinstalace - slaboproud</t>
  </si>
  <si>
    <t xml:space="preserve">      766 - Konstrukce truhlářské</t>
  </si>
  <si>
    <t xml:space="preserve">      771 - Podlahy z dlaždic</t>
  </si>
  <si>
    <t xml:space="preserve">      776 - Podlahy povlakové</t>
  </si>
  <si>
    <t xml:space="preserve">      781 - Dokončovací práce - obklady</t>
  </si>
  <si>
    <t xml:space="preserve">      784 - Dokončovací práce - malby a tapety</t>
  </si>
  <si>
    <t xml:space="preserve">    VRN - Vedlejší rozpočtové náklady</t>
  </si>
  <si>
    <t>M - Práce a dodávky M</t>
  </si>
  <si>
    <t xml:space="preserve">    33-M - Montáže dopr.zaříz.,sklad. zař. a váh</t>
  </si>
  <si>
    <t>2)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</si>
  <si>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</si>
  <si>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</si>
  <si>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</si>
  <si>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</si>
  <si>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</si>
  <si>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</si>
  <si>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</si>
  <si>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</si>
  <si>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</si>
  <si>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</si>
  <si>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</si>
  <si>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</si>
  <si>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</si>
  <si>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Ostatní</t>
  </si>
  <si>
    <t>ROZPOCET</t>
  </si>
  <si>
    <t>OST2</t>
  </si>
  <si>
    <t>1NP - stavební úpravy</t>
  </si>
  <si>
    <t>HSV</t>
  </si>
  <si>
    <t>Práce a dodávky HSV</t>
  </si>
  <si>
    <t>Zemní práce</t>
  </si>
  <si>
    <t>3</t>
  </si>
  <si>
    <t>K</t>
  </si>
  <si>
    <t>132212113</t>
  </si>
  <si>
    <t>Hloubení rýh š do 800 mm pro základ zdivavýtahu skupiny 3 ručně vč. přesunu svislého</t>
  </si>
  <si>
    <t>kpl</t>
  </si>
  <si>
    <t>4</t>
  </si>
  <si>
    <t>988485065</t>
  </si>
  <si>
    <t>P</t>
  </si>
  <si>
    <t xml:space="preserve">Poznámka k položce:_x000d_
Práce a dodávky:_x000d_
- vybourání dlažby stávající_x000d_
- vykopání jam pro základ výtahu_x000d_
-naložení a odvoz na skládku vč. skládky_x000d_
</t>
  </si>
  <si>
    <t>Zakládání</t>
  </si>
  <si>
    <t>274313912</t>
  </si>
  <si>
    <t>Základové pásy z betonu tř. C 16/20 vč. bednění a oceli</t>
  </si>
  <si>
    <t>-1749436632</t>
  </si>
  <si>
    <t>5</t>
  </si>
  <si>
    <t>Komunikace pozemní</t>
  </si>
  <si>
    <t>591111110</t>
  </si>
  <si>
    <t>Přístupová plocha k výtahu - dlažba vč. podsypů, obrubníky</t>
  </si>
  <si>
    <t>-1967251464</t>
  </si>
  <si>
    <t>PSV</t>
  </si>
  <si>
    <t>Práce a dodávky PSV</t>
  </si>
  <si>
    <t>711111000</t>
  </si>
  <si>
    <t>Provedení izolace proti zemní vlhkosti vodorovné a svislá</t>
  </si>
  <si>
    <t>16</t>
  </si>
  <si>
    <t>-43123342</t>
  </si>
  <si>
    <t>Poznámka k položce:_x000d_
Popis prací a dodávek:_x000d_
- izolace proti vodě a vlhkosti šachty vč. materiálu</t>
  </si>
  <si>
    <t>741110000</t>
  </si>
  <si>
    <t>Montáž a dodávka - elektroistalace</t>
  </si>
  <si>
    <t>1645943174</t>
  </si>
  <si>
    <t>Poznámka k položce:_x000d_
Popis prací a dodávek:_x000d_
- rozvody elektroinstalace 1NP</t>
  </si>
  <si>
    <t>OST3</t>
  </si>
  <si>
    <t>2NP - stavební úpravy</t>
  </si>
  <si>
    <t>Svislé a kompletní konstrukce</t>
  </si>
  <si>
    <t>6</t>
  </si>
  <si>
    <t>311231130/1</t>
  </si>
  <si>
    <t>Zdivo nosné z cihel - zazdívky otvorů a příčky</t>
  </si>
  <si>
    <t>1990306797</t>
  </si>
  <si>
    <t>61</t>
  </si>
  <si>
    <t>Úprava povrchů vnitřních</t>
  </si>
  <si>
    <t>7</t>
  </si>
  <si>
    <t>612331142/1</t>
  </si>
  <si>
    <t xml:space="preserve">Vnitřní omítka zdiva a oprava omítek </t>
  </si>
  <si>
    <t>-587081797</t>
  </si>
  <si>
    <t>Poznámka k položce:_x000d_
Práce a dodávky:_x000d_
- oprava omítek _x000d_
- nové omítky příček</t>
  </si>
  <si>
    <t>62</t>
  </si>
  <si>
    <t>Úprava povrchů vnějších</t>
  </si>
  <si>
    <t>8</t>
  </si>
  <si>
    <t>621111000</t>
  </si>
  <si>
    <t xml:space="preserve">Úpravy omítek vnější </t>
  </si>
  <si>
    <t>-1869644300</t>
  </si>
  <si>
    <t>63</t>
  </si>
  <si>
    <t>Podlahy a podlahové konstrukce</t>
  </si>
  <si>
    <t>9</t>
  </si>
  <si>
    <t>631311100</t>
  </si>
  <si>
    <t>Dobetonávky podlah</t>
  </si>
  <si>
    <t>529697810</t>
  </si>
  <si>
    <t>94</t>
  </si>
  <si>
    <t>Lešení a stavební výtahy</t>
  </si>
  <si>
    <t>10</t>
  </si>
  <si>
    <t>949101113</t>
  </si>
  <si>
    <t xml:space="preserve">Lešení pomocné </t>
  </si>
  <si>
    <t>1777608367</t>
  </si>
  <si>
    <t>Poznámka k položce:_x000d_
Práce a dodávky:_x000d_
- lešení pro vyzdívky a omítky_x000d_
- lešení pro dobetonávky a osazení ocel.profilu ve stropě_x000d_
- lešení při bourání stropu v klenbách</t>
  </si>
  <si>
    <t>96</t>
  </si>
  <si>
    <t>Bourání konstrukcí</t>
  </si>
  <si>
    <t>11</t>
  </si>
  <si>
    <t>962023392/1</t>
  </si>
  <si>
    <t>Bourací práce</t>
  </si>
  <si>
    <t>-1065323272</t>
  </si>
  <si>
    <t xml:space="preserve">Poznámka k položce:_x000d_
Práce a dodávky:_x000d_
- bourání zdiva nosného_x000d_
- vybourání pavlače_x000d_
- vybourání podlah_x000d_
- vybourání příček_x000d_
_x000d_
</t>
  </si>
  <si>
    <t>997</t>
  </si>
  <si>
    <t>Přesun sutě</t>
  </si>
  <si>
    <t>12</t>
  </si>
  <si>
    <t>997013218/1</t>
  </si>
  <si>
    <t>Vnitrostaveništní doprava suti a skládkovné</t>
  </si>
  <si>
    <t>952437451</t>
  </si>
  <si>
    <t>Poznámka k položce:_x000d_
Práce a dodávky:_x000d_
- přesun sutě ručne ke kontejneru_x000d_
- nakládání a odvoz sutě na skládku do 25 km_x000d_
- skládkovné</t>
  </si>
  <si>
    <t>998</t>
  </si>
  <si>
    <t>Přesun hmot</t>
  </si>
  <si>
    <t>13</t>
  </si>
  <si>
    <t>998018004/1</t>
  </si>
  <si>
    <t xml:space="preserve">Přesun hmot ruční </t>
  </si>
  <si>
    <t>-2120685313</t>
  </si>
  <si>
    <t xml:space="preserve">Poznámka k položce:_x000d_
Práce a dodávky:_x000d_
- přesun materiálu do 1PP </t>
  </si>
  <si>
    <t>711</t>
  </si>
  <si>
    <t>Izolace proti vodě, vlhkosti a plynům</t>
  </si>
  <si>
    <t>14</t>
  </si>
  <si>
    <t>711111000/2</t>
  </si>
  <si>
    <t>1732485374</t>
  </si>
  <si>
    <t>Poznámka k položce:_x000d_
Popis prací a dodávek:_x000d_
- izolace proti vodě sociálního zařízení vč. materiálu</t>
  </si>
  <si>
    <t>720</t>
  </si>
  <si>
    <t>Zdravotechnika - vnitřní kanalizace a vodoinstalace</t>
  </si>
  <si>
    <t>721110800</t>
  </si>
  <si>
    <t>Demontáž rozvodů, zařizovacích předmětů</t>
  </si>
  <si>
    <t>16305412</t>
  </si>
  <si>
    <t>721174000</t>
  </si>
  <si>
    <t xml:space="preserve">Potrubí kanalizační z PP </t>
  </si>
  <si>
    <t>-343492171</t>
  </si>
  <si>
    <t>17</t>
  </si>
  <si>
    <t>722174000</t>
  </si>
  <si>
    <t xml:space="preserve">Potrubí vodovodní plastové PPR </t>
  </si>
  <si>
    <t>-47592103</t>
  </si>
  <si>
    <t>725</t>
  </si>
  <si>
    <t>Zdravotechnika - zařizovací předměty</t>
  </si>
  <si>
    <t>18</t>
  </si>
  <si>
    <t>725111130</t>
  </si>
  <si>
    <t xml:space="preserve">Zařízovací předměty (WC,Baterie,WC  imobilní atd)</t>
  </si>
  <si>
    <t>soubor</t>
  </si>
  <si>
    <t>167972422</t>
  </si>
  <si>
    <t>730</t>
  </si>
  <si>
    <t xml:space="preserve">Ústřední vytápění </t>
  </si>
  <si>
    <t>19</t>
  </si>
  <si>
    <t>735111351</t>
  </si>
  <si>
    <t>ÚT - rozvody a radiátory</t>
  </si>
  <si>
    <t>1809851877</t>
  </si>
  <si>
    <t>740</t>
  </si>
  <si>
    <t xml:space="preserve">Elektromontáže </t>
  </si>
  <si>
    <t>20</t>
  </si>
  <si>
    <t>741110000/2</t>
  </si>
  <si>
    <t>555824740</t>
  </si>
  <si>
    <t>Poznámka k položce:_x000d_
Popis prací a dodávek:_x000d_
- rozvody elektroinstalace 2NP</t>
  </si>
  <si>
    <t>741210000</t>
  </si>
  <si>
    <t>Montáž ra dodávka rozvaděče</t>
  </si>
  <si>
    <t>349880609</t>
  </si>
  <si>
    <t>742</t>
  </si>
  <si>
    <t>Elektroinstalace - slaboproud</t>
  </si>
  <si>
    <t>22</t>
  </si>
  <si>
    <t>742110000</t>
  </si>
  <si>
    <t>Montáž a dodávka slaboproudu (STA,EZS,EPS,PZTS)</t>
  </si>
  <si>
    <t>192759489</t>
  </si>
  <si>
    <t>766</t>
  </si>
  <si>
    <t>Konstrukce truhlářské</t>
  </si>
  <si>
    <t>23</t>
  </si>
  <si>
    <t>766660000/2</t>
  </si>
  <si>
    <t>Montáž a dodávka dveřních křídel otvíravých jednokřídlových do ocelové zárubně</t>
  </si>
  <si>
    <t>-1118877236</t>
  </si>
  <si>
    <t>771</t>
  </si>
  <si>
    <t>Podlahy z dlaždic</t>
  </si>
  <si>
    <t>24</t>
  </si>
  <si>
    <t>771574155/2</t>
  </si>
  <si>
    <t>Montáž a dodávka podlah keramických velkoformátových hladkých lepených flexibilním lepidlem - sociální zařízení a místnosti</t>
  </si>
  <si>
    <t>861521688</t>
  </si>
  <si>
    <t>776</t>
  </si>
  <si>
    <t>Podlahy povlakové</t>
  </si>
  <si>
    <t>25</t>
  </si>
  <si>
    <t>776221110</t>
  </si>
  <si>
    <t xml:space="preserve">Montáž a dodávka podlahovin  PVC </t>
  </si>
  <si>
    <t>-812741998</t>
  </si>
  <si>
    <t>781</t>
  </si>
  <si>
    <t>Dokončovací práce - obklady</t>
  </si>
  <si>
    <t>26</t>
  </si>
  <si>
    <t>781474155</t>
  </si>
  <si>
    <t>Montáž a dodávka obkladů vnitřních keramických lepených flexibilním lepidlem</t>
  </si>
  <si>
    <t>203881549</t>
  </si>
  <si>
    <t>784</t>
  </si>
  <si>
    <t>Dokončovací práce - malby a tapety</t>
  </si>
  <si>
    <t>27</t>
  </si>
  <si>
    <t>784211102/2</t>
  </si>
  <si>
    <t>Dvojnásobné bílé malby ze směsí za mokra výborně oděruvzdorných v místnostech v do 3,80 m</t>
  </si>
  <si>
    <t>1400721583</t>
  </si>
  <si>
    <t>OST4</t>
  </si>
  <si>
    <t>3NP - stavební úpravy</t>
  </si>
  <si>
    <t>28</t>
  </si>
  <si>
    <t>311231130/3</t>
  </si>
  <si>
    <t>Zdivo nosné z cihel - zazdívky a příčky</t>
  </si>
  <si>
    <t>1256309998</t>
  </si>
  <si>
    <t>Vodorovné konstrukce</t>
  </si>
  <si>
    <t>29</t>
  </si>
  <si>
    <t>411321820</t>
  </si>
  <si>
    <t>Stropy - úprava na výstupu s výtahu</t>
  </si>
  <si>
    <t>148916071</t>
  </si>
  <si>
    <t>30</t>
  </si>
  <si>
    <t>612331142/3</t>
  </si>
  <si>
    <t>Vnitřní omítka zdiva šachty a oprava omítek po vybourání stropu</t>
  </si>
  <si>
    <t>-569664513</t>
  </si>
  <si>
    <t>Poznámka k položce:_x000d_
Práce a dodávky:_x000d_
- oprava omítek _x000d_
- omítky příček</t>
  </si>
  <si>
    <t>31</t>
  </si>
  <si>
    <t>631311120/3</t>
  </si>
  <si>
    <t>Dobetonávka podlah</t>
  </si>
  <si>
    <t>1639920648</t>
  </si>
  <si>
    <t>32</t>
  </si>
  <si>
    <t>949101113/1</t>
  </si>
  <si>
    <t>-1461619534</t>
  </si>
  <si>
    <t>33</t>
  </si>
  <si>
    <t>962023392/3</t>
  </si>
  <si>
    <t>-1616186406</t>
  </si>
  <si>
    <t xml:space="preserve">Poznámka k položce:_x000d_
Práce a dodávky:_x000d_
- bourání zdiva nosného_x000d_
- podchycení stropů_x000d_
- vybourání podlah_x000d_
- vybourání stropu_x000d_
- vybourání příček_x000d_
</t>
  </si>
  <si>
    <t>34</t>
  </si>
  <si>
    <t>997013218/3</t>
  </si>
  <si>
    <t>864039257</t>
  </si>
  <si>
    <t>35</t>
  </si>
  <si>
    <t>998018004/3</t>
  </si>
  <si>
    <t>674312650</t>
  </si>
  <si>
    <t>Poznámka k položce:_x000d_
Práce a dodávky:_x000d_
- přesun materiálu do 2NP</t>
  </si>
  <si>
    <t>765</t>
  </si>
  <si>
    <t>Krytina skládaná</t>
  </si>
  <si>
    <t>36</t>
  </si>
  <si>
    <t>765111000</t>
  </si>
  <si>
    <t>Montáž krytiny - včetně demontáže stávající a montáže nové vč. úpravy krovu</t>
  </si>
  <si>
    <t>-962005148</t>
  </si>
  <si>
    <t>37</t>
  </si>
  <si>
    <t>760594296</t>
  </si>
  <si>
    <t>38</t>
  </si>
  <si>
    <t>721110800/3</t>
  </si>
  <si>
    <t>-1734137670</t>
  </si>
  <si>
    <t>39</t>
  </si>
  <si>
    <t>721174000/3</t>
  </si>
  <si>
    <t>-980393561</t>
  </si>
  <si>
    <t>40</t>
  </si>
  <si>
    <t>722174000/3</t>
  </si>
  <si>
    <t>-1747142005</t>
  </si>
  <si>
    <t>41</t>
  </si>
  <si>
    <t>725111130/3</t>
  </si>
  <si>
    <t>Zařízovací předměty (WC,Baterie, atd)</t>
  </si>
  <si>
    <t>-1784441925</t>
  </si>
  <si>
    <t>42</t>
  </si>
  <si>
    <t>891810035</t>
  </si>
  <si>
    <t>43</t>
  </si>
  <si>
    <t>741110000/4</t>
  </si>
  <si>
    <t>158893299</t>
  </si>
  <si>
    <t>44</t>
  </si>
  <si>
    <t>741210000/3</t>
  </si>
  <si>
    <t>Montáž ra dodávka rozvaděče - úpravy</t>
  </si>
  <si>
    <t>-2067062661</t>
  </si>
  <si>
    <t>45</t>
  </si>
  <si>
    <t>742110000/3</t>
  </si>
  <si>
    <t>117305952</t>
  </si>
  <si>
    <t>46</t>
  </si>
  <si>
    <t>766660000/4</t>
  </si>
  <si>
    <t>625457219</t>
  </si>
  <si>
    <t>47</t>
  </si>
  <si>
    <t>771574155/4</t>
  </si>
  <si>
    <t>1277237630</t>
  </si>
  <si>
    <t>48</t>
  </si>
  <si>
    <t>147773826</t>
  </si>
  <si>
    <t>49</t>
  </si>
  <si>
    <t>781474155/3</t>
  </si>
  <si>
    <t>-293351198</t>
  </si>
  <si>
    <t>50</t>
  </si>
  <si>
    <t>784211102/4</t>
  </si>
  <si>
    <t>1902191891</t>
  </si>
  <si>
    <t>VRN</t>
  </si>
  <si>
    <t>Vedlejší rozpočtové náklady</t>
  </si>
  <si>
    <t>51</t>
  </si>
  <si>
    <t>013002000</t>
  </si>
  <si>
    <t>Projektové práce</t>
  </si>
  <si>
    <t>CS ÚRS 2021 02</t>
  </si>
  <si>
    <t>1024</t>
  </si>
  <si>
    <t>1195958392</t>
  </si>
  <si>
    <t>52</t>
  </si>
  <si>
    <t>023002000</t>
  </si>
  <si>
    <t>Odstranění materiálů a konstrukcí stávajících (zařízení kanceláří a celého úřadu)</t>
  </si>
  <si>
    <t>1287116544</t>
  </si>
  <si>
    <t>53</t>
  </si>
  <si>
    <t>030001000</t>
  </si>
  <si>
    <t>Zařízení staveniště</t>
  </si>
  <si>
    <t>-1488719612</t>
  </si>
  <si>
    <t>54</t>
  </si>
  <si>
    <t>045002000</t>
  </si>
  <si>
    <t>Kompletační a koordinační činnost</t>
  </si>
  <si>
    <t>-586061180</t>
  </si>
  <si>
    <t>55</t>
  </si>
  <si>
    <t>052002000</t>
  </si>
  <si>
    <t>Finanční rezerva</t>
  </si>
  <si>
    <t>689678865</t>
  </si>
  <si>
    <t>56</t>
  </si>
  <si>
    <t>070001000</t>
  </si>
  <si>
    <t>Provozní vlivy</t>
  </si>
  <si>
    <t>-1267303234</t>
  </si>
  <si>
    <t>M</t>
  </si>
  <si>
    <t>Práce a dodávky M</t>
  </si>
  <si>
    <t>33-M</t>
  </si>
  <si>
    <t>Montáže dopr.zaříz.,sklad. zař. a váh</t>
  </si>
  <si>
    <t>57</t>
  </si>
  <si>
    <t>33101</t>
  </si>
  <si>
    <t>Montáž a dodávka výtahu - nosnosti 250 Kg</t>
  </si>
  <si>
    <t>64</t>
  </si>
  <si>
    <t>1291922222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</si>
</sst>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i/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3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0" fillId="4" borderId="0" xfId="0" applyFont="1" applyFill="1" applyAlignment="1">
      <alignment vertical="center"/>
    </xf>
    <xf numFmtId="4" fontId="21" fillId="4" borderId="0" xfId="0" applyNumberFormat="1" applyFont="1" applyFill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9" fillId="0" borderId="3" xfId="0" applyFont="1" applyBorder="1" applyAlignment="1"/>
    <xf numFmtId="0" fontId="9" fillId="0" borderId="0" xfId="0" applyFont="1" applyAlignment="1">
      <alignment horizontal="left"/>
    </xf>
    <xf numFmtId="4" fontId="9" fillId="0" borderId="0" xfId="0" applyNumberFormat="1" applyFont="1" applyAlignment="1"/>
    <xf numFmtId="0" fontId="9" fillId="0" borderId="14" xfId="0" applyFont="1" applyBorder="1" applyAlignment="1"/>
    <xf numFmtId="0" fontId="9" fillId="0" borderId="0" xfId="0" applyFont="1" applyBorder="1" applyAlignment="1"/>
    <xf numFmtId="166" fontId="9" fillId="0" borderId="0" xfId="0" applyNumberFormat="1" applyFont="1" applyBorder="1" applyAlignment="1"/>
    <xf numFmtId="166" fontId="9" fillId="0" borderId="15" xfId="0" applyNumberFormat="1" applyFont="1" applyBorder="1" applyAlignme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="1" customFormat="1" ht="36.96" customHeight="1">
      <c r="AR2" s="15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19"/>
      <c r="D4" s="20" t="s">
        <v>9</v>
      </c>
      <c r="AR4" s="19"/>
      <c r="AS4" s="21" t="s">
        <v>10</v>
      </c>
      <c r="BS4" s="16" t="s">
        <v>11</v>
      </c>
    </row>
    <row r="5" s="1" customFormat="1" ht="12" customHeight="1">
      <c r="B5" s="19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9"/>
      <c r="BS5" s="16" t="s">
        <v>6</v>
      </c>
    </row>
    <row r="6" s="1" customFormat="1" ht="36.96" customHeight="1">
      <c r="B6" s="19"/>
      <c r="D6" s="24" t="s">
        <v>14</v>
      </c>
      <c r="K6" s="25" t="s">
        <v>15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9"/>
      <c r="BS6" s="16" t="s">
        <v>6</v>
      </c>
    </row>
    <row r="7" s="1" customFormat="1" ht="12" customHeight="1">
      <c r="B7" s="19"/>
      <c r="D7" s="26" t="s">
        <v>16</v>
      </c>
      <c r="K7" s="23" t="s">
        <v>1</v>
      </c>
      <c r="AK7" s="26" t="s">
        <v>17</v>
      </c>
      <c r="AN7" s="23" t="s">
        <v>1</v>
      </c>
      <c r="AR7" s="19"/>
      <c r="BS7" s="16" t="s">
        <v>6</v>
      </c>
    </row>
    <row r="8" s="1" customFormat="1" ht="12" customHeight="1">
      <c r="B8" s="19"/>
      <c r="D8" s="26" t="s">
        <v>18</v>
      </c>
      <c r="K8" s="23" t="s">
        <v>19</v>
      </c>
      <c r="AK8" s="26" t="s">
        <v>20</v>
      </c>
      <c r="AN8" s="23" t="s">
        <v>21</v>
      </c>
      <c r="AR8" s="19"/>
      <c r="BS8" s="16" t="s">
        <v>6</v>
      </c>
    </row>
    <row r="9" s="1" customFormat="1" ht="14.4" customHeight="1">
      <c r="B9" s="19"/>
      <c r="AR9" s="19"/>
      <c r="BS9" s="16" t="s">
        <v>6</v>
      </c>
    </row>
    <row r="10" s="1" customFormat="1" ht="12" customHeight="1">
      <c r="B10" s="19"/>
      <c r="D10" s="26" t="s">
        <v>22</v>
      </c>
      <c r="AK10" s="26" t="s">
        <v>23</v>
      </c>
      <c r="AN10" s="23" t="s">
        <v>1</v>
      </c>
      <c r="AR10" s="19"/>
      <c r="BS10" s="16" t="s">
        <v>6</v>
      </c>
    </row>
    <row r="11" s="1" customFormat="1" ht="18.48" customHeight="1">
      <c r="B11" s="19"/>
      <c r="E11" s="23" t="s">
        <v>24</v>
      </c>
      <c r="AK11" s="26" t="s">
        <v>25</v>
      </c>
      <c r="AN11" s="23" t="s">
        <v>1</v>
      </c>
      <c r="AR11" s="19"/>
      <c r="BS11" s="16" t="s">
        <v>6</v>
      </c>
    </row>
    <row r="12" s="1" customFormat="1" ht="6.96" customHeight="1">
      <c r="B12" s="19"/>
      <c r="AR12" s="19"/>
      <c r="BS12" s="16" t="s">
        <v>6</v>
      </c>
    </row>
    <row r="13" s="1" customFormat="1" ht="12" customHeight="1">
      <c r="B13" s="19"/>
      <c r="D13" s="26" t="s">
        <v>26</v>
      </c>
      <c r="AK13" s="26" t="s">
        <v>23</v>
      </c>
      <c r="AN13" s="23" t="s">
        <v>1</v>
      </c>
      <c r="AR13" s="19"/>
      <c r="BS13" s="16" t="s">
        <v>6</v>
      </c>
    </row>
    <row r="14">
      <c r="B14" s="19"/>
      <c r="E14" s="23" t="s">
        <v>27</v>
      </c>
      <c r="AK14" s="26" t="s">
        <v>25</v>
      </c>
      <c r="AN14" s="23" t="s">
        <v>1</v>
      </c>
      <c r="AR14" s="19"/>
      <c r="BS14" s="16" t="s">
        <v>6</v>
      </c>
    </row>
    <row r="15" s="1" customFormat="1" ht="6.96" customHeight="1">
      <c r="B15" s="19"/>
      <c r="AR15" s="19"/>
      <c r="BS15" s="16" t="s">
        <v>3</v>
      </c>
    </row>
    <row r="16" s="1" customFormat="1" ht="12" customHeight="1">
      <c r="B16" s="19"/>
      <c r="D16" s="26" t="s">
        <v>28</v>
      </c>
      <c r="AK16" s="26" t="s">
        <v>23</v>
      </c>
      <c r="AN16" s="23" t="s">
        <v>1</v>
      </c>
      <c r="AR16" s="19"/>
      <c r="BS16" s="16" t="s">
        <v>3</v>
      </c>
    </row>
    <row r="17" s="1" customFormat="1" ht="18.48" customHeight="1">
      <c r="B17" s="19"/>
      <c r="E17" s="23" t="s">
        <v>29</v>
      </c>
      <c r="AK17" s="26" t="s">
        <v>25</v>
      </c>
      <c r="AN17" s="23" t="s">
        <v>1</v>
      </c>
      <c r="AR17" s="19"/>
      <c r="BS17" s="16" t="s">
        <v>30</v>
      </c>
    </row>
    <row r="18" s="1" customFormat="1" ht="6.96" customHeight="1">
      <c r="B18" s="19"/>
      <c r="AR18" s="19"/>
      <c r="BS18" s="16" t="s">
        <v>6</v>
      </c>
    </row>
    <row r="19" s="1" customFormat="1" ht="12" customHeight="1">
      <c r="B19" s="19"/>
      <c r="D19" s="26" t="s">
        <v>31</v>
      </c>
      <c r="AK19" s="26" t="s">
        <v>23</v>
      </c>
      <c r="AN19" s="23" t="s">
        <v>1</v>
      </c>
      <c r="AR19" s="19"/>
      <c r="BS19" s="16" t="s">
        <v>6</v>
      </c>
    </row>
    <row r="20" s="1" customFormat="1" ht="18.48" customHeight="1">
      <c r="B20" s="19"/>
      <c r="E20" s="23" t="s">
        <v>32</v>
      </c>
      <c r="AK20" s="26" t="s">
        <v>25</v>
      </c>
      <c r="AN20" s="23" t="s">
        <v>1</v>
      </c>
      <c r="AR20" s="19"/>
      <c r="BS20" s="16" t="s">
        <v>30</v>
      </c>
    </row>
    <row r="21" s="1" customFormat="1" ht="6.96" customHeight="1">
      <c r="B21" s="19"/>
      <c r="AR21" s="19"/>
    </row>
    <row r="22" s="1" customFormat="1" ht="12" customHeight="1">
      <c r="B22" s="19"/>
      <c r="D22" s="26" t="s">
        <v>33</v>
      </c>
      <c r="AR22" s="19"/>
    </row>
    <row r="23" s="1" customFormat="1" ht="16.5" customHeight="1">
      <c r="B23" s="19"/>
      <c r="E23" s="27" t="s">
        <v>1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R23" s="19"/>
    </row>
    <row r="24" s="1" customFormat="1" ht="6.96" customHeight="1">
      <c r="B24" s="19"/>
      <c r="AR24" s="19"/>
    </row>
    <row r="25" s="1" customFormat="1" ht="6.96" customHeight="1">
      <c r="B25" s="19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9"/>
    </row>
    <row r="26" s="1" customFormat="1" ht="14.4" customHeight="1">
      <c r="B26" s="19"/>
      <c r="D26" s="29" t="s">
        <v>34</v>
      </c>
      <c r="AK26" s="30">
        <f>ROUND(AG94,2)</f>
        <v>3402003</v>
      </c>
      <c r="AL26" s="1"/>
      <c r="AM26" s="1"/>
      <c r="AN26" s="1"/>
      <c r="AO26" s="1"/>
      <c r="AR26" s="19"/>
    </row>
    <row r="27" s="1" customFormat="1" ht="14.4" customHeight="1">
      <c r="B27" s="19"/>
      <c r="D27" s="29" t="s">
        <v>35</v>
      </c>
      <c r="AK27" s="30">
        <f>ROUND(AG97, 2)</f>
        <v>0</v>
      </c>
      <c r="AL27" s="30"/>
      <c r="AM27" s="30"/>
      <c r="AN27" s="30"/>
      <c r="AO27" s="30"/>
      <c r="AR27" s="19"/>
    </row>
    <row r="28" s="2" customFormat="1" ht="6.96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2"/>
      <c r="BE28" s="31"/>
    </row>
    <row r="29" s="2" customFormat="1" ht="25.92" customHeight="1">
      <c r="A29" s="31"/>
      <c r="B29" s="32"/>
      <c r="C29" s="31"/>
      <c r="D29" s="33" t="s">
        <v>36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5">
        <f>ROUND(AK26 + AK27, 2)</f>
        <v>3402003</v>
      </c>
      <c r="AL29" s="34"/>
      <c r="AM29" s="34"/>
      <c r="AN29" s="34"/>
      <c r="AO29" s="34"/>
      <c r="AP29" s="31"/>
      <c r="AQ29" s="31"/>
      <c r="AR29" s="32"/>
      <c r="BE29" s="31"/>
    </row>
    <row r="30" s="2" customFormat="1" ht="6.96" customHeight="1">
      <c r="A30" s="31"/>
      <c r="B30" s="32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2"/>
      <c r="BE30" s="31"/>
    </row>
    <row r="31" s="2" customFormat="1">
      <c r="A31" s="31"/>
      <c r="B31" s="32"/>
      <c r="C31" s="31"/>
      <c r="D31" s="31"/>
      <c r="E31" s="31"/>
      <c r="F31" s="31"/>
      <c r="G31" s="31"/>
      <c r="H31" s="31"/>
      <c r="I31" s="31"/>
      <c r="J31" s="31"/>
      <c r="K31" s="31"/>
      <c r="L31" s="36" t="s">
        <v>37</v>
      </c>
      <c r="M31" s="36"/>
      <c r="N31" s="36"/>
      <c r="O31" s="36"/>
      <c r="P31" s="36"/>
      <c r="Q31" s="31"/>
      <c r="R31" s="31"/>
      <c r="S31" s="31"/>
      <c r="T31" s="31"/>
      <c r="U31" s="31"/>
      <c r="V31" s="31"/>
      <c r="W31" s="36" t="s">
        <v>38</v>
      </c>
      <c r="X31" s="36"/>
      <c r="Y31" s="36"/>
      <c r="Z31" s="36"/>
      <c r="AA31" s="36"/>
      <c r="AB31" s="36"/>
      <c r="AC31" s="36"/>
      <c r="AD31" s="36"/>
      <c r="AE31" s="36"/>
      <c r="AF31" s="31"/>
      <c r="AG31" s="31"/>
      <c r="AH31" s="31"/>
      <c r="AI31" s="31"/>
      <c r="AJ31" s="31"/>
      <c r="AK31" s="36" t="s">
        <v>39</v>
      </c>
      <c r="AL31" s="36"/>
      <c r="AM31" s="36"/>
      <c r="AN31" s="36"/>
      <c r="AO31" s="36"/>
      <c r="AP31" s="31"/>
      <c r="AQ31" s="31"/>
      <c r="AR31" s="32"/>
      <c r="BE31" s="31"/>
    </row>
    <row r="32" s="3" customFormat="1" ht="14.4" customHeight="1">
      <c r="A32" s="3"/>
      <c r="B32" s="37"/>
      <c r="C32" s="3"/>
      <c r="D32" s="26" t="s">
        <v>40</v>
      </c>
      <c r="E32" s="3"/>
      <c r="F32" s="26" t="s">
        <v>41</v>
      </c>
      <c r="G32" s="3"/>
      <c r="H32" s="3"/>
      <c r="I32" s="3"/>
      <c r="J32" s="3"/>
      <c r="K32" s="3"/>
      <c r="L32" s="38">
        <v>0.20999999999999999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9">
        <f>ROUND(AZ94 + SUM(CD97), 2)</f>
        <v>3402003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9">
        <f>ROUND(AV94 + SUM(BY97), 2)</f>
        <v>714420.63</v>
      </c>
      <c r="AL32" s="3"/>
      <c r="AM32" s="3"/>
      <c r="AN32" s="3"/>
      <c r="AO32" s="3"/>
      <c r="AP32" s="3"/>
      <c r="AQ32" s="3"/>
      <c r="AR32" s="37"/>
      <c r="BE32" s="3"/>
    </row>
    <row r="33" s="3" customFormat="1" ht="14.4" customHeight="1">
      <c r="A33" s="3"/>
      <c r="B33" s="37"/>
      <c r="C33" s="3"/>
      <c r="D33" s="3"/>
      <c r="E33" s="3"/>
      <c r="F33" s="26" t="s">
        <v>42</v>
      </c>
      <c r="G33" s="3"/>
      <c r="H33" s="3"/>
      <c r="I33" s="3"/>
      <c r="J33" s="3"/>
      <c r="K33" s="3"/>
      <c r="L33" s="38">
        <v>0.14999999999999999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9">
        <f>ROUND(BA94 + SUM(CE97),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9">
        <f>ROUND(AW94 + SUM(BZ97), 2)</f>
        <v>0</v>
      </c>
      <c r="AL33" s="3"/>
      <c r="AM33" s="3"/>
      <c r="AN33" s="3"/>
      <c r="AO33" s="3"/>
      <c r="AP33" s="3"/>
      <c r="AQ33" s="3"/>
      <c r="AR33" s="37"/>
      <c r="BE33" s="3"/>
    </row>
    <row r="34" hidden="1" s="3" customFormat="1" ht="14.4" customHeight="1">
      <c r="A34" s="3"/>
      <c r="B34" s="37"/>
      <c r="C34" s="3"/>
      <c r="D34" s="3"/>
      <c r="E34" s="3"/>
      <c r="F34" s="26" t="s">
        <v>43</v>
      </c>
      <c r="G34" s="3"/>
      <c r="H34" s="3"/>
      <c r="I34" s="3"/>
      <c r="J34" s="3"/>
      <c r="K34" s="3"/>
      <c r="L34" s="38">
        <v>0.20999999999999999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9">
        <f>ROUND(BB94 + SUM(CF97), 2)</f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9">
        <v>0</v>
      </c>
      <c r="AL34" s="3"/>
      <c r="AM34" s="3"/>
      <c r="AN34" s="3"/>
      <c r="AO34" s="3"/>
      <c r="AP34" s="3"/>
      <c r="AQ34" s="3"/>
      <c r="AR34" s="37"/>
      <c r="BE34" s="3"/>
    </row>
    <row r="35" hidden="1" s="3" customFormat="1" ht="14.4" customHeight="1">
      <c r="A35" s="3"/>
      <c r="B35" s="37"/>
      <c r="C35" s="3"/>
      <c r="D35" s="3"/>
      <c r="E35" s="3"/>
      <c r="F35" s="26" t="s">
        <v>44</v>
      </c>
      <c r="G35" s="3"/>
      <c r="H35" s="3"/>
      <c r="I35" s="3"/>
      <c r="J35" s="3"/>
      <c r="K35" s="3"/>
      <c r="L35" s="38">
        <v>0.14999999999999999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9">
        <f>ROUND(BC94 + SUM(CG97), 2)</f>
        <v>0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9">
        <v>0</v>
      </c>
      <c r="AL35" s="3"/>
      <c r="AM35" s="3"/>
      <c r="AN35" s="3"/>
      <c r="AO35" s="3"/>
      <c r="AP35" s="3"/>
      <c r="AQ35" s="3"/>
      <c r="AR35" s="37"/>
      <c r="BE35" s="3"/>
    </row>
    <row r="36" hidden="1" s="3" customFormat="1" ht="14.4" customHeight="1">
      <c r="A36" s="3"/>
      <c r="B36" s="37"/>
      <c r="C36" s="3"/>
      <c r="D36" s="3"/>
      <c r="E36" s="3"/>
      <c r="F36" s="26" t="s">
        <v>45</v>
      </c>
      <c r="G36" s="3"/>
      <c r="H36" s="3"/>
      <c r="I36" s="3"/>
      <c r="J36" s="3"/>
      <c r="K36" s="3"/>
      <c r="L36" s="38">
        <v>0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9">
        <f>ROUND(BD94 + SUM(CH97), 2)</f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9">
        <v>0</v>
      </c>
      <c r="AL36" s="3"/>
      <c r="AM36" s="3"/>
      <c r="AN36" s="3"/>
      <c r="AO36" s="3"/>
      <c r="AP36" s="3"/>
      <c r="AQ36" s="3"/>
      <c r="AR36" s="37"/>
      <c r="BE36" s="3"/>
    </row>
    <row r="37" s="2" customFormat="1" ht="6.96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="2" customFormat="1" ht="25.92" customHeight="1">
      <c r="A38" s="31"/>
      <c r="B38" s="32"/>
      <c r="C38" s="40"/>
      <c r="D38" s="41" t="s">
        <v>46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3" t="s">
        <v>47</v>
      </c>
      <c r="U38" s="42"/>
      <c r="V38" s="42"/>
      <c r="W38" s="42"/>
      <c r="X38" s="44" t="s">
        <v>48</v>
      </c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5">
        <f>SUM(AK29:AK36)</f>
        <v>4116423.6299999999</v>
      </c>
      <c r="AL38" s="42"/>
      <c r="AM38" s="42"/>
      <c r="AN38" s="42"/>
      <c r="AO38" s="46"/>
      <c r="AP38" s="40"/>
      <c r="AQ38" s="40"/>
      <c r="AR38" s="32"/>
      <c r="BE38" s="31"/>
    </row>
    <row r="39" s="2" customFormat="1" ht="6.96" customHeight="1">
      <c r="A39" s="31"/>
      <c r="B39" s="32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2"/>
      <c r="BE39" s="31"/>
    </row>
    <row r="40" s="2" customFormat="1" ht="14.4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2"/>
      <c r="BE40" s="31"/>
    </row>
    <row r="41" s="1" customFormat="1" ht="14.4" customHeight="1">
      <c r="B41" s="19"/>
      <c r="AR41" s="19"/>
    </row>
    <row r="42" s="1" customFormat="1" ht="14.4" customHeight="1">
      <c r="B42" s="19"/>
      <c r="AR42" s="19"/>
    </row>
    <row r="43" s="1" customFormat="1" ht="14.4" customHeight="1">
      <c r="B43" s="19"/>
      <c r="AR43" s="19"/>
    </row>
    <row r="44" s="1" customFormat="1" ht="14.4" customHeight="1">
      <c r="B44" s="19"/>
      <c r="AR44" s="19"/>
    </row>
    <row r="45" s="1" customFormat="1" ht="14.4" customHeight="1">
      <c r="B45" s="19"/>
      <c r="AR45" s="19"/>
    </row>
    <row r="46" s="1" customFormat="1" ht="14.4" customHeight="1">
      <c r="B46" s="19"/>
      <c r="AR46" s="19"/>
    </row>
    <row r="47" s="1" customFormat="1" ht="14.4" customHeight="1">
      <c r="B47" s="19"/>
      <c r="AR47" s="19"/>
    </row>
    <row r="48" s="1" customFormat="1" ht="14.4" customHeight="1">
      <c r="B48" s="19"/>
      <c r="AR48" s="19"/>
    </row>
    <row r="49" s="2" customFormat="1" ht="14.4" customHeight="1">
      <c r="B49" s="47"/>
      <c r="D49" s="48" t="s">
        <v>49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8" t="s">
        <v>50</v>
      </c>
      <c r="AI49" s="49"/>
      <c r="AJ49" s="49"/>
      <c r="AK49" s="49"/>
      <c r="AL49" s="49"/>
      <c r="AM49" s="49"/>
      <c r="AN49" s="49"/>
      <c r="AO49" s="49"/>
      <c r="AR49" s="47"/>
    </row>
    <row r="50">
      <c r="B50" s="19"/>
      <c r="AR50" s="19"/>
    </row>
    <row r="51">
      <c r="B51" s="19"/>
      <c r="AR51" s="19"/>
    </row>
    <row r="52">
      <c r="B52" s="19"/>
      <c r="AR52" s="19"/>
    </row>
    <row r="53">
      <c r="B53" s="19"/>
      <c r="AR53" s="19"/>
    </row>
    <row r="54">
      <c r="B54" s="19"/>
      <c r="AR54" s="19"/>
    </row>
    <row r="55">
      <c r="B55" s="19"/>
      <c r="AR55" s="19"/>
    </row>
    <row r="56">
      <c r="B56" s="19"/>
      <c r="AR56" s="19"/>
    </row>
    <row r="57">
      <c r="B57" s="19"/>
      <c r="AR57" s="19"/>
    </row>
    <row r="58">
      <c r="B58" s="19"/>
      <c r="AR58" s="19"/>
    </row>
    <row r="59">
      <c r="B59" s="19"/>
      <c r="AR59" s="19"/>
    </row>
    <row r="60" s="2" customFormat="1">
      <c r="A60" s="31"/>
      <c r="B60" s="32"/>
      <c r="C60" s="31"/>
      <c r="D60" s="50" t="s">
        <v>51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50" t="s">
        <v>52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50" t="s">
        <v>51</v>
      </c>
      <c r="AI60" s="34"/>
      <c r="AJ60" s="34"/>
      <c r="AK60" s="34"/>
      <c r="AL60" s="34"/>
      <c r="AM60" s="50" t="s">
        <v>52</v>
      </c>
      <c r="AN60" s="34"/>
      <c r="AO60" s="34"/>
      <c r="AP60" s="31"/>
      <c r="AQ60" s="31"/>
      <c r="AR60" s="32"/>
      <c r="BE60" s="31"/>
    </row>
    <row r="61">
      <c r="B61" s="19"/>
      <c r="AR61" s="19"/>
    </row>
    <row r="62">
      <c r="B62" s="19"/>
      <c r="AR62" s="19"/>
    </row>
    <row r="63">
      <c r="B63" s="19"/>
      <c r="AR63" s="19"/>
    </row>
    <row r="64" s="2" customFormat="1">
      <c r="A64" s="31"/>
      <c r="B64" s="32"/>
      <c r="C64" s="31"/>
      <c r="D64" s="48" t="s">
        <v>53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48" t="s">
        <v>54</v>
      </c>
      <c r="AI64" s="51"/>
      <c r="AJ64" s="51"/>
      <c r="AK64" s="51"/>
      <c r="AL64" s="51"/>
      <c r="AM64" s="51"/>
      <c r="AN64" s="51"/>
      <c r="AO64" s="51"/>
      <c r="AP64" s="31"/>
      <c r="AQ64" s="31"/>
      <c r="AR64" s="32"/>
      <c r="BE64" s="31"/>
    </row>
    <row r="65">
      <c r="B65" s="19"/>
      <c r="AR65" s="19"/>
    </row>
    <row r="66">
      <c r="B66" s="19"/>
      <c r="AR66" s="19"/>
    </row>
    <row r="67">
      <c r="B67" s="19"/>
      <c r="AR67" s="19"/>
    </row>
    <row r="68">
      <c r="B68" s="19"/>
      <c r="AR68" s="19"/>
    </row>
    <row r="69">
      <c r="B69" s="19"/>
      <c r="AR69" s="19"/>
    </row>
    <row r="70">
      <c r="B70" s="19"/>
      <c r="AR70" s="19"/>
    </row>
    <row r="71">
      <c r="B71" s="19"/>
      <c r="AR71" s="19"/>
    </row>
    <row r="72">
      <c r="B72" s="19"/>
      <c r="AR72" s="19"/>
    </row>
    <row r="73">
      <c r="B73" s="19"/>
      <c r="AR73" s="19"/>
    </row>
    <row r="74">
      <c r="B74" s="19"/>
      <c r="AR74" s="19"/>
    </row>
    <row r="75" s="2" customFormat="1">
      <c r="A75" s="31"/>
      <c r="B75" s="32"/>
      <c r="C75" s="31"/>
      <c r="D75" s="50" t="s">
        <v>51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50" t="s">
        <v>52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50" t="s">
        <v>51</v>
      </c>
      <c r="AI75" s="34"/>
      <c r="AJ75" s="34"/>
      <c r="AK75" s="34"/>
      <c r="AL75" s="34"/>
      <c r="AM75" s="50" t="s">
        <v>52</v>
      </c>
      <c r="AN75" s="34"/>
      <c r="AO75" s="34"/>
      <c r="AP75" s="31"/>
      <c r="AQ75" s="31"/>
      <c r="AR75" s="32"/>
      <c r="BE75" s="31"/>
    </row>
    <row r="76" s="2" customFormat="1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="2" customFormat="1" ht="6.96" customHeight="1">
      <c r="A77" s="31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32"/>
      <c r="BE77" s="31"/>
    </row>
    <row r="81" s="2" customFormat="1" ht="6.96" customHeight="1">
      <c r="A81" s="31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32"/>
      <c r="BE81" s="31"/>
    </row>
    <row r="82" s="2" customFormat="1" ht="24.96" customHeight="1">
      <c r="A82" s="31"/>
      <c r="B82" s="32"/>
      <c r="C82" s="20" t="s">
        <v>55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="2" customFormat="1" ht="6.96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="4" customFormat="1" ht="12" customHeight="1">
      <c r="A84" s="4"/>
      <c r="B84" s="56"/>
      <c r="C84" s="26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73/2021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56"/>
      <c r="BE84" s="4"/>
    </row>
    <row r="85" s="5" customFormat="1" ht="36.96" customHeight="1">
      <c r="A85" s="5"/>
      <c r="B85" s="57"/>
      <c r="C85" s="58" t="s">
        <v>14</v>
      </c>
      <c r="D85" s="5"/>
      <c r="E85" s="5"/>
      <c r="F85" s="5"/>
      <c r="G85" s="5"/>
      <c r="H85" s="5"/>
      <c r="I85" s="5"/>
      <c r="J85" s="5"/>
      <c r="K85" s="5"/>
      <c r="L85" s="59" t="str">
        <f>K6</f>
        <v>Varianta 2 - montáž a dodávka výtahu vč. stavebních prací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7"/>
      <c r="BE85" s="5"/>
    </row>
    <row r="86" s="2" customFormat="1" ht="6.96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="2" customFormat="1" ht="12" customHeight="1">
      <c r="A87" s="31"/>
      <c r="B87" s="32"/>
      <c r="C87" s="26" t="s">
        <v>18</v>
      </c>
      <c r="D87" s="31"/>
      <c r="E87" s="31"/>
      <c r="F87" s="31"/>
      <c r="G87" s="31"/>
      <c r="H87" s="31"/>
      <c r="I87" s="31"/>
      <c r="J87" s="31"/>
      <c r="K87" s="31"/>
      <c r="L87" s="60" t="str">
        <f>IF(K8="","",K8)</f>
        <v>Loděnice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20</v>
      </c>
      <c r="AJ87" s="31"/>
      <c r="AK87" s="31"/>
      <c r="AL87" s="31"/>
      <c r="AM87" s="61" t="str">
        <f>IF(AN8= "","",AN8)</f>
        <v>26. 8. 2021</v>
      </c>
      <c r="AN87" s="61"/>
      <c r="AO87" s="31"/>
      <c r="AP87" s="31"/>
      <c r="AQ87" s="31"/>
      <c r="AR87" s="32"/>
      <c r="BE87" s="31"/>
    </row>
    <row r="88" s="2" customFormat="1" ht="6.96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="2" customFormat="1" ht="25.65" customHeight="1">
      <c r="A89" s="31"/>
      <c r="B89" s="32"/>
      <c r="C89" s="26" t="s">
        <v>22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>Obec Loděnice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28</v>
      </c>
      <c r="AJ89" s="31"/>
      <c r="AK89" s="31"/>
      <c r="AL89" s="31"/>
      <c r="AM89" s="62" t="str">
        <f>IF(E17="","",E17)</f>
        <v>SPEKTRA PRO spol.s.r.o., Beroun</v>
      </c>
      <c r="AN89" s="4"/>
      <c r="AO89" s="4"/>
      <c r="AP89" s="4"/>
      <c r="AQ89" s="31"/>
      <c r="AR89" s="32"/>
      <c r="AS89" s="63" t="s">
        <v>56</v>
      </c>
      <c r="AT89" s="64"/>
      <c r="AU89" s="65"/>
      <c r="AV89" s="65"/>
      <c r="AW89" s="65"/>
      <c r="AX89" s="65"/>
      <c r="AY89" s="65"/>
      <c r="AZ89" s="65"/>
      <c r="BA89" s="65"/>
      <c r="BB89" s="65"/>
      <c r="BC89" s="65"/>
      <c r="BD89" s="66"/>
      <c r="BE89" s="31"/>
    </row>
    <row r="90" s="2" customFormat="1" ht="15.15" customHeight="1">
      <c r="A90" s="31"/>
      <c r="B90" s="32"/>
      <c r="C90" s="26" t="s">
        <v>26</v>
      </c>
      <c r="D90" s="31"/>
      <c r="E90" s="31"/>
      <c r="F90" s="31"/>
      <c r="G90" s="31"/>
      <c r="H90" s="31"/>
      <c r="I90" s="31"/>
      <c r="J90" s="31"/>
      <c r="K90" s="31"/>
      <c r="L90" s="4" t="str">
        <f>IF(E14="","",E14)</f>
        <v xml:space="preserve"> </v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31</v>
      </c>
      <c r="AJ90" s="31"/>
      <c r="AK90" s="31"/>
      <c r="AL90" s="31"/>
      <c r="AM90" s="62" t="str">
        <f>IF(E20="","",E20)</f>
        <v>Zdeněk Drda</v>
      </c>
      <c r="AN90" s="4"/>
      <c r="AO90" s="4"/>
      <c r="AP90" s="4"/>
      <c r="AQ90" s="31"/>
      <c r="AR90" s="32"/>
      <c r="AS90" s="67"/>
      <c r="AT90" s="68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1"/>
    </row>
    <row r="91" s="2" customFormat="1" ht="10.8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67"/>
      <c r="AT91" s="68"/>
      <c r="AU91" s="69"/>
      <c r="AV91" s="69"/>
      <c r="AW91" s="69"/>
      <c r="AX91" s="69"/>
      <c r="AY91" s="69"/>
      <c r="AZ91" s="69"/>
      <c r="BA91" s="69"/>
      <c r="BB91" s="69"/>
      <c r="BC91" s="69"/>
      <c r="BD91" s="70"/>
      <c r="BE91" s="31"/>
    </row>
    <row r="92" s="2" customFormat="1" ht="29.28" customHeight="1">
      <c r="A92" s="31"/>
      <c r="B92" s="32"/>
      <c r="C92" s="71" t="s">
        <v>57</v>
      </c>
      <c r="D92" s="72"/>
      <c r="E92" s="72"/>
      <c r="F92" s="72"/>
      <c r="G92" s="72"/>
      <c r="H92" s="73"/>
      <c r="I92" s="74" t="s">
        <v>58</v>
      </c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5" t="s">
        <v>59</v>
      </c>
      <c r="AH92" s="72"/>
      <c r="AI92" s="72"/>
      <c r="AJ92" s="72"/>
      <c r="AK92" s="72"/>
      <c r="AL92" s="72"/>
      <c r="AM92" s="72"/>
      <c r="AN92" s="74" t="s">
        <v>60</v>
      </c>
      <c r="AO92" s="72"/>
      <c r="AP92" s="76"/>
      <c r="AQ92" s="77" t="s">
        <v>61</v>
      </c>
      <c r="AR92" s="32"/>
      <c r="AS92" s="78" t="s">
        <v>62</v>
      </c>
      <c r="AT92" s="79" t="s">
        <v>63</v>
      </c>
      <c r="AU92" s="79" t="s">
        <v>64</v>
      </c>
      <c r="AV92" s="79" t="s">
        <v>65</v>
      </c>
      <c r="AW92" s="79" t="s">
        <v>66</v>
      </c>
      <c r="AX92" s="79" t="s">
        <v>67</v>
      </c>
      <c r="AY92" s="79" t="s">
        <v>68</v>
      </c>
      <c r="AZ92" s="79" t="s">
        <v>69</v>
      </c>
      <c r="BA92" s="79" t="s">
        <v>70</v>
      </c>
      <c r="BB92" s="79" t="s">
        <v>71</v>
      </c>
      <c r="BC92" s="79" t="s">
        <v>72</v>
      </c>
      <c r="BD92" s="80" t="s">
        <v>73</v>
      </c>
      <c r="BE92" s="31"/>
    </row>
    <row r="93" s="2" customFormat="1" ht="10.8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81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3"/>
      <c r="BE93" s="31"/>
    </row>
    <row r="94" s="6" customFormat="1" ht="32.4" customHeight="1">
      <c r="A94" s="6"/>
      <c r="B94" s="84"/>
      <c r="C94" s="85" t="s">
        <v>74</v>
      </c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7">
        <f>ROUND(AG95,2)</f>
        <v>3402003</v>
      </c>
      <c r="AH94" s="87"/>
      <c r="AI94" s="87"/>
      <c r="AJ94" s="87"/>
      <c r="AK94" s="87"/>
      <c r="AL94" s="87"/>
      <c r="AM94" s="87"/>
      <c r="AN94" s="88">
        <f>SUM(AG94,AT94)</f>
        <v>4116423.6299999999</v>
      </c>
      <c r="AO94" s="88"/>
      <c r="AP94" s="88"/>
      <c r="AQ94" s="89" t="s">
        <v>1</v>
      </c>
      <c r="AR94" s="84"/>
      <c r="AS94" s="90">
        <f>ROUND(AS95,2)</f>
        <v>0</v>
      </c>
      <c r="AT94" s="91">
        <f>ROUND(SUM(AV94:AW94),2)</f>
        <v>714420.63</v>
      </c>
      <c r="AU94" s="92">
        <f>ROUND(AU95,5)</f>
        <v>56.173000000000002</v>
      </c>
      <c r="AV94" s="91">
        <f>ROUND(AZ94*L32,2)</f>
        <v>714420.63</v>
      </c>
      <c r="AW94" s="91">
        <f>ROUND(BA94*L33,2)</f>
        <v>0</v>
      </c>
      <c r="AX94" s="91">
        <f>ROUND(BB94*L32,2)</f>
        <v>0</v>
      </c>
      <c r="AY94" s="91">
        <f>ROUND(BC94*L33,2)</f>
        <v>0</v>
      </c>
      <c r="AZ94" s="91">
        <f>ROUND(AZ95,2)</f>
        <v>3402003</v>
      </c>
      <c r="BA94" s="91">
        <f>ROUND(BA95,2)</f>
        <v>0</v>
      </c>
      <c r="BB94" s="91">
        <f>ROUND(BB95,2)</f>
        <v>0</v>
      </c>
      <c r="BC94" s="91">
        <f>ROUND(BC95,2)</f>
        <v>0</v>
      </c>
      <c r="BD94" s="93">
        <f>ROUND(BD95,2)</f>
        <v>0</v>
      </c>
      <c r="BE94" s="6"/>
      <c r="BS94" s="94" t="s">
        <v>75</v>
      </c>
      <c r="BT94" s="94" t="s">
        <v>76</v>
      </c>
      <c r="BV94" s="94" t="s">
        <v>77</v>
      </c>
      <c r="BW94" s="94" t="s">
        <v>4</v>
      </c>
      <c r="BX94" s="94" t="s">
        <v>78</v>
      </c>
      <c r="CL94" s="94" t="s">
        <v>1</v>
      </c>
    </row>
    <row r="95" s="7" customFormat="1" ht="24.75" customHeight="1">
      <c r="A95" s="95" t="s">
        <v>79</v>
      </c>
      <c r="B95" s="96"/>
      <c r="C95" s="97"/>
      <c r="D95" s="98" t="s">
        <v>13</v>
      </c>
      <c r="E95" s="98"/>
      <c r="F95" s="98"/>
      <c r="G95" s="98"/>
      <c r="H95" s="98"/>
      <c r="I95" s="99"/>
      <c r="J95" s="98" t="s">
        <v>15</v>
      </c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100">
        <f>'73-2021 - Varianta 2 - mo...'!J30</f>
        <v>3402003</v>
      </c>
      <c r="AH95" s="99"/>
      <c r="AI95" s="99"/>
      <c r="AJ95" s="99"/>
      <c r="AK95" s="99"/>
      <c r="AL95" s="99"/>
      <c r="AM95" s="99"/>
      <c r="AN95" s="100">
        <f>SUM(AG95,AT95)</f>
        <v>4116423.6299999999</v>
      </c>
      <c r="AO95" s="99"/>
      <c r="AP95" s="99"/>
      <c r="AQ95" s="101" t="s">
        <v>80</v>
      </c>
      <c r="AR95" s="96"/>
      <c r="AS95" s="102">
        <v>0</v>
      </c>
      <c r="AT95" s="103">
        <f>ROUND(SUM(AV95:AW95),2)</f>
        <v>714420.63</v>
      </c>
      <c r="AU95" s="104">
        <f>'73-2021 - Varianta 2 - mo...'!P171</f>
        <v>56.173000000000002</v>
      </c>
      <c r="AV95" s="103">
        <f>'73-2021 - Varianta 2 - mo...'!J33</f>
        <v>714420.63</v>
      </c>
      <c r="AW95" s="103">
        <f>'73-2021 - Varianta 2 - mo...'!J34</f>
        <v>0</v>
      </c>
      <c r="AX95" s="103">
        <f>'73-2021 - Varianta 2 - mo...'!J35</f>
        <v>0</v>
      </c>
      <c r="AY95" s="103">
        <f>'73-2021 - Varianta 2 - mo...'!J36</f>
        <v>0</v>
      </c>
      <c r="AZ95" s="103">
        <f>'73-2021 - Varianta 2 - mo...'!F33</f>
        <v>3402003</v>
      </c>
      <c r="BA95" s="103">
        <f>'73-2021 - Varianta 2 - mo...'!F34</f>
        <v>0</v>
      </c>
      <c r="BB95" s="103">
        <f>'73-2021 - Varianta 2 - mo...'!F35</f>
        <v>0</v>
      </c>
      <c r="BC95" s="103">
        <f>'73-2021 - Varianta 2 - mo...'!F36</f>
        <v>0</v>
      </c>
      <c r="BD95" s="105">
        <f>'73-2021 - Varianta 2 - mo...'!F37</f>
        <v>0</v>
      </c>
      <c r="BE95" s="7"/>
      <c r="BT95" s="106" t="s">
        <v>81</v>
      </c>
      <c r="BU95" s="106" t="s">
        <v>82</v>
      </c>
      <c r="BV95" s="106" t="s">
        <v>77</v>
      </c>
      <c r="BW95" s="106" t="s">
        <v>4</v>
      </c>
      <c r="BX95" s="106" t="s">
        <v>78</v>
      </c>
      <c r="CL95" s="106" t="s">
        <v>1</v>
      </c>
    </row>
    <row r="96">
      <c r="B96" s="19"/>
      <c r="AR96" s="19"/>
    </row>
    <row r="97" s="2" customFormat="1" ht="30" customHeight="1">
      <c r="A97" s="31"/>
      <c r="B97" s="32"/>
      <c r="C97" s="85" t="s">
        <v>83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88">
        <v>0</v>
      </c>
      <c r="AH97" s="88"/>
      <c r="AI97" s="88"/>
      <c r="AJ97" s="88"/>
      <c r="AK97" s="88"/>
      <c r="AL97" s="88"/>
      <c r="AM97" s="88"/>
      <c r="AN97" s="88">
        <v>0</v>
      </c>
      <c r="AO97" s="88"/>
      <c r="AP97" s="88"/>
      <c r="AQ97" s="107"/>
      <c r="AR97" s="32"/>
      <c r="AS97" s="78" t="s">
        <v>84</v>
      </c>
      <c r="AT97" s="79" t="s">
        <v>85</v>
      </c>
      <c r="AU97" s="79" t="s">
        <v>40</v>
      </c>
      <c r="AV97" s="80" t="s">
        <v>63</v>
      </c>
      <c r="AW97" s="31"/>
      <c r="AX97" s="31"/>
      <c r="AY97" s="31"/>
      <c r="AZ97" s="31"/>
      <c r="BA97" s="31"/>
      <c r="BB97" s="31"/>
      <c r="BC97" s="31"/>
      <c r="BD97" s="31"/>
      <c r="BE97" s="31"/>
    </row>
    <row r="98" s="2" customFormat="1" ht="10.8" customHeight="1">
      <c r="A98" s="31"/>
      <c r="B98" s="32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2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</row>
    <row r="99" s="2" customFormat="1" ht="30" customHeight="1">
      <c r="A99" s="31"/>
      <c r="B99" s="32"/>
      <c r="C99" s="108" t="s">
        <v>86</v>
      </c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10">
        <f>ROUND(AG94 + AG97, 2)</f>
        <v>3402003</v>
      </c>
      <c r="AH99" s="110"/>
      <c r="AI99" s="110"/>
      <c r="AJ99" s="110"/>
      <c r="AK99" s="110"/>
      <c r="AL99" s="110"/>
      <c r="AM99" s="110"/>
      <c r="AN99" s="110">
        <f>ROUND(AN94 + AN97, 2)</f>
        <v>4116423.6299999999</v>
      </c>
      <c r="AO99" s="110"/>
      <c r="AP99" s="110"/>
      <c r="AQ99" s="109"/>
      <c r="AR99" s="32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</row>
    <row r="100" s="2" customFormat="1" ht="6.96" customHeight="1">
      <c r="A100" s="31"/>
      <c r="B100" s="52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32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</row>
  </sheetData>
  <mergeCells count="46">
    <mergeCell ref="K5:AO5"/>
    <mergeCell ref="K6:AO6"/>
    <mergeCell ref="E23:AN23"/>
    <mergeCell ref="AK26:AO26"/>
    <mergeCell ref="AK27:AO27"/>
    <mergeCell ref="AK29:AO29"/>
    <mergeCell ref="L31:P31"/>
    <mergeCell ref="W31:AE31"/>
    <mergeCell ref="AK31:AO31"/>
    <mergeCell ref="W32:AE32"/>
    <mergeCell ref="AK32:AO32"/>
    <mergeCell ref="L32:P32"/>
    <mergeCell ref="W33:AE33"/>
    <mergeCell ref="AK33:AO33"/>
    <mergeCell ref="L33:P33"/>
    <mergeCell ref="W34:AE34"/>
    <mergeCell ref="AK34:AO34"/>
    <mergeCell ref="L34:P34"/>
    <mergeCell ref="W35:AE35"/>
    <mergeCell ref="AK35:AO35"/>
    <mergeCell ref="L35:P35"/>
    <mergeCell ref="W36:AE36"/>
    <mergeCell ref="AK36:AO36"/>
    <mergeCell ref="L36:P36"/>
    <mergeCell ref="X38:AB38"/>
    <mergeCell ref="AK38:AO38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G97:AM97"/>
    <mergeCell ref="AN97:AP97"/>
    <mergeCell ref="AG99:AM99"/>
    <mergeCell ref="AN99:AP99"/>
    <mergeCell ref="AR2:BE2"/>
  </mergeCells>
  <hyperlinks>
    <hyperlink ref="A95" location="'73-2021 - Varianta 2 - m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11"/>
    </row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4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87</v>
      </c>
    </row>
    <row r="4" s="1" customFormat="1" ht="24.96" customHeight="1">
      <c r="B4" s="19"/>
      <c r="D4" s="20" t="s">
        <v>88</v>
      </c>
      <c r="L4" s="19"/>
      <c r="M4" s="112" t="s">
        <v>10</v>
      </c>
      <c r="AT4" s="16" t="s">
        <v>3</v>
      </c>
    </row>
    <row r="5" s="1" customFormat="1" ht="6.96" customHeight="1">
      <c r="B5" s="19"/>
      <c r="L5" s="19"/>
    </row>
    <row r="6" s="2" customFormat="1" ht="12" customHeight="1">
      <c r="A6" s="31"/>
      <c r="B6" s="32"/>
      <c r="C6" s="31"/>
      <c r="D6" s="26" t="s">
        <v>14</v>
      </c>
      <c r="E6" s="31"/>
      <c r="F6" s="31"/>
      <c r="G6" s="31"/>
      <c r="H6" s="31"/>
      <c r="I6" s="31"/>
      <c r="J6" s="31"/>
      <c r="K6" s="31"/>
      <c r="L6" s="47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="2" customFormat="1" ht="16.5" customHeight="1">
      <c r="A7" s="31"/>
      <c r="B7" s="32"/>
      <c r="C7" s="31"/>
      <c r="D7" s="31"/>
      <c r="E7" s="59" t="s">
        <v>15</v>
      </c>
      <c r="F7" s="31"/>
      <c r="G7" s="31"/>
      <c r="H7" s="31"/>
      <c r="I7" s="31"/>
      <c r="J7" s="31"/>
      <c r="K7" s="31"/>
      <c r="L7" s="47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="2" customFormat="1">
      <c r="A8" s="31"/>
      <c r="B8" s="32"/>
      <c r="C8" s="31"/>
      <c r="D8" s="31"/>
      <c r="E8" s="31"/>
      <c r="F8" s="31"/>
      <c r="G8" s="31"/>
      <c r="H8" s="31"/>
      <c r="I8" s="31"/>
      <c r="J8" s="31"/>
      <c r="K8" s="31"/>
      <c r="L8" s="47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="2" customFormat="1" ht="12" customHeight="1">
      <c r="A9" s="31"/>
      <c r="B9" s="32"/>
      <c r="C9" s="31"/>
      <c r="D9" s="26" t="s">
        <v>16</v>
      </c>
      <c r="E9" s="31"/>
      <c r="F9" s="23" t="s">
        <v>1</v>
      </c>
      <c r="G9" s="31"/>
      <c r="H9" s="31"/>
      <c r="I9" s="26" t="s">
        <v>17</v>
      </c>
      <c r="J9" s="23" t="s">
        <v>1</v>
      </c>
      <c r="K9" s="31"/>
      <c r="L9" s="47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="2" customFormat="1" ht="12" customHeight="1">
      <c r="A10" s="31"/>
      <c r="B10" s="32"/>
      <c r="C10" s="31"/>
      <c r="D10" s="26" t="s">
        <v>18</v>
      </c>
      <c r="E10" s="31"/>
      <c r="F10" s="23" t="s">
        <v>19</v>
      </c>
      <c r="G10" s="31"/>
      <c r="H10" s="31"/>
      <c r="I10" s="26" t="s">
        <v>20</v>
      </c>
      <c r="J10" s="61" t="str">
        <f>'Rekapitulace stavby'!AN8</f>
        <v>26. 8. 2021</v>
      </c>
      <c r="K10" s="31"/>
      <c r="L10" s="47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="2" customFormat="1" ht="10.8" customHeight="1">
      <c r="A11" s="31"/>
      <c r="B11" s="32"/>
      <c r="C11" s="31"/>
      <c r="D11" s="31"/>
      <c r="E11" s="31"/>
      <c r="F11" s="31"/>
      <c r="G11" s="31"/>
      <c r="H11" s="31"/>
      <c r="I11" s="31"/>
      <c r="J11" s="31"/>
      <c r="K11" s="31"/>
      <c r="L11" s="47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="2" customFormat="1" ht="12" customHeight="1">
      <c r="A12" s="31"/>
      <c r="B12" s="32"/>
      <c r="C12" s="31"/>
      <c r="D12" s="26" t="s">
        <v>22</v>
      </c>
      <c r="E12" s="31"/>
      <c r="F12" s="31"/>
      <c r="G12" s="31"/>
      <c r="H12" s="31"/>
      <c r="I12" s="26" t="s">
        <v>23</v>
      </c>
      <c r="J12" s="23" t="s">
        <v>1</v>
      </c>
      <c r="K12" s="31"/>
      <c r="L12" s="47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="2" customFormat="1" ht="18" customHeight="1">
      <c r="A13" s="31"/>
      <c r="B13" s="32"/>
      <c r="C13" s="31"/>
      <c r="D13" s="31"/>
      <c r="E13" s="23" t="s">
        <v>24</v>
      </c>
      <c r="F13" s="31"/>
      <c r="G13" s="31"/>
      <c r="H13" s="31"/>
      <c r="I13" s="26" t="s">
        <v>25</v>
      </c>
      <c r="J13" s="23" t="s">
        <v>1</v>
      </c>
      <c r="K13" s="31"/>
      <c r="L13" s="47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="2" customFormat="1" ht="6.96" customHeight="1">
      <c r="A14" s="31"/>
      <c r="B14" s="32"/>
      <c r="C14" s="31"/>
      <c r="D14" s="31"/>
      <c r="E14" s="31"/>
      <c r="F14" s="31"/>
      <c r="G14" s="31"/>
      <c r="H14" s="31"/>
      <c r="I14" s="31"/>
      <c r="J14" s="31"/>
      <c r="K14" s="31"/>
      <c r="L14" s="47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="2" customFormat="1" ht="12" customHeight="1">
      <c r="A15" s="31"/>
      <c r="B15" s="32"/>
      <c r="C15" s="31"/>
      <c r="D15" s="26" t="s">
        <v>26</v>
      </c>
      <c r="E15" s="31"/>
      <c r="F15" s="31"/>
      <c r="G15" s="31"/>
      <c r="H15" s="31"/>
      <c r="I15" s="26" t="s">
        <v>23</v>
      </c>
      <c r="J15" s="23" t="str">
        <f>'Rekapitulace stavby'!AN13</f>
        <v/>
      </c>
      <c r="K15" s="31"/>
      <c r="L15" s="47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="2" customFormat="1" ht="18" customHeight="1">
      <c r="A16" s="31"/>
      <c r="B16" s="32"/>
      <c r="C16" s="31"/>
      <c r="D16" s="31"/>
      <c r="E16" s="23" t="str">
        <f>'Rekapitulace stavby'!E14</f>
        <v xml:space="preserve"> </v>
      </c>
      <c r="F16" s="23"/>
      <c r="G16" s="23"/>
      <c r="H16" s="23"/>
      <c r="I16" s="26" t="s">
        <v>25</v>
      </c>
      <c r="J16" s="23" t="str">
        <f>'Rekapitulace stavby'!AN14</f>
        <v/>
      </c>
      <c r="K16" s="31"/>
      <c r="L16" s="47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="2" customFormat="1" ht="6.96" customHeight="1">
      <c r="A17" s="31"/>
      <c r="B17" s="32"/>
      <c r="C17" s="31"/>
      <c r="D17" s="31"/>
      <c r="E17" s="31"/>
      <c r="F17" s="31"/>
      <c r="G17" s="31"/>
      <c r="H17" s="31"/>
      <c r="I17" s="31"/>
      <c r="J17" s="31"/>
      <c r="K17" s="31"/>
      <c r="L17" s="47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="2" customFormat="1" ht="12" customHeight="1">
      <c r="A18" s="31"/>
      <c r="B18" s="32"/>
      <c r="C18" s="31"/>
      <c r="D18" s="26" t="s">
        <v>28</v>
      </c>
      <c r="E18" s="31"/>
      <c r="F18" s="31"/>
      <c r="G18" s="31"/>
      <c r="H18" s="31"/>
      <c r="I18" s="26" t="s">
        <v>23</v>
      </c>
      <c r="J18" s="23" t="s">
        <v>1</v>
      </c>
      <c r="K18" s="31"/>
      <c r="L18" s="47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="2" customFormat="1" ht="18" customHeight="1">
      <c r="A19" s="31"/>
      <c r="B19" s="32"/>
      <c r="C19" s="31"/>
      <c r="D19" s="31"/>
      <c r="E19" s="23" t="s">
        <v>29</v>
      </c>
      <c r="F19" s="31"/>
      <c r="G19" s="31"/>
      <c r="H19" s="31"/>
      <c r="I19" s="26" t="s">
        <v>25</v>
      </c>
      <c r="J19" s="23" t="s">
        <v>1</v>
      </c>
      <c r="K19" s="31"/>
      <c r="L19" s="47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="2" customFormat="1" ht="6.96" customHeight="1">
      <c r="A20" s="31"/>
      <c r="B20" s="32"/>
      <c r="C20" s="31"/>
      <c r="D20" s="31"/>
      <c r="E20" s="31"/>
      <c r="F20" s="31"/>
      <c r="G20" s="31"/>
      <c r="H20" s="31"/>
      <c r="I20" s="31"/>
      <c r="J20" s="31"/>
      <c r="K20" s="31"/>
      <c r="L20" s="47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="2" customFormat="1" ht="12" customHeight="1">
      <c r="A21" s="31"/>
      <c r="B21" s="32"/>
      <c r="C21" s="31"/>
      <c r="D21" s="26" t="s">
        <v>31</v>
      </c>
      <c r="E21" s="31"/>
      <c r="F21" s="31"/>
      <c r="G21" s="31"/>
      <c r="H21" s="31"/>
      <c r="I21" s="26" t="s">
        <v>23</v>
      </c>
      <c r="J21" s="23" t="s">
        <v>1</v>
      </c>
      <c r="K21" s="31"/>
      <c r="L21" s="47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="2" customFormat="1" ht="18" customHeight="1">
      <c r="A22" s="31"/>
      <c r="B22" s="32"/>
      <c r="C22" s="31"/>
      <c r="D22" s="31"/>
      <c r="E22" s="23" t="s">
        <v>32</v>
      </c>
      <c r="F22" s="31"/>
      <c r="G22" s="31"/>
      <c r="H22" s="31"/>
      <c r="I22" s="26" t="s">
        <v>25</v>
      </c>
      <c r="J22" s="23" t="s">
        <v>1</v>
      </c>
      <c r="K22" s="31"/>
      <c r="L22" s="47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="2" customFormat="1" ht="6.96" customHeight="1">
      <c r="A23" s="31"/>
      <c r="B23" s="32"/>
      <c r="C23" s="31"/>
      <c r="D23" s="31"/>
      <c r="E23" s="31"/>
      <c r="F23" s="31"/>
      <c r="G23" s="31"/>
      <c r="H23" s="31"/>
      <c r="I23" s="31"/>
      <c r="J23" s="31"/>
      <c r="K23" s="31"/>
      <c r="L23" s="47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="2" customFormat="1" ht="12" customHeight="1">
      <c r="A24" s="31"/>
      <c r="B24" s="32"/>
      <c r="C24" s="31"/>
      <c r="D24" s="26" t="s">
        <v>33</v>
      </c>
      <c r="E24" s="31"/>
      <c r="F24" s="31"/>
      <c r="G24" s="31"/>
      <c r="H24" s="31"/>
      <c r="I24" s="31"/>
      <c r="J24" s="31"/>
      <c r="K24" s="31"/>
      <c r="L24" s="47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="8" customFormat="1" ht="16.5" customHeight="1">
      <c r="A25" s="113"/>
      <c r="B25" s="114"/>
      <c r="C25" s="113"/>
      <c r="D25" s="113"/>
      <c r="E25" s="27" t="s">
        <v>1</v>
      </c>
      <c r="F25" s="27"/>
      <c r="G25" s="27"/>
      <c r="H25" s="27"/>
      <c r="I25" s="113"/>
      <c r="J25" s="113"/>
      <c r="K25" s="113"/>
      <c r="L25" s="115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</row>
    <row r="26" s="2" customFormat="1" ht="6.96" customHeight="1">
      <c r="A26" s="31"/>
      <c r="B26" s="32"/>
      <c r="C26" s="31"/>
      <c r="D26" s="31"/>
      <c r="E26" s="31"/>
      <c r="F26" s="31"/>
      <c r="G26" s="31"/>
      <c r="H26" s="31"/>
      <c r="I26" s="31"/>
      <c r="J26" s="31"/>
      <c r="K26" s="31"/>
      <c r="L26" s="47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="2" customFormat="1" ht="6.96" customHeight="1">
      <c r="A27" s="31"/>
      <c r="B27" s="32"/>
      <c r="C27" s="31"/>
      <c r="D27" s="82"/>
      <c r="E27" s="82"/>
      <c r="F27" s="82"/>
      <c r="G27" s="82"/>
      <c r="H27" s="82"/>
      <c r="I27" s="82"/>
      <c r="J27" s="82"/>
      <c r="K27" s="82"/>
      <c r="L27" s="47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="2" customFormat="1" ht="14.4" customHeight="1">
      <c r="A28" s="31"/>
      <c r="B28" s="32"/>
      <c r="C28" s="31"/>
      <c r="D28" s="23" t="s">
        <v>89</v>
      </c>
      <c r="E28" s="31"/>
      <c r="F28" s="31"/>
      <c r="G28" s="31"/>
      <c r="H28" s="31"/>
      <c r="I28" s="31"/>
      <c r="J28" s="30">
        <f>J94</f>
        <v>3402003</v>
      </c>
      <c r="K28" s="31"/>
      <c r="L28" s="47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="2" customFormat="1" ht="14.4" customHeight="1">
      <c r="A29" s="31"/>
      <c r="B29" s="32"/>
      <c r="C29" s="31"/>
      <c r="D29" s="29" t="s">
        <v>90</v>
      </c>
      <c r="E29" s="31"/>
      <c r="F29" s="31"/>
      <c r="G29" s="31"/>
      <c r="H29" s="31"/>
      <c r="I29" s="31"/>
      <c r="J29" s="30">
        <f>J152</f>
        <v>0</v>
      </c>
      <c r="K29" s="31"/>
      <c r="L29" s="47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="2" customFormat="1" ht="25.44" customHeight="1">
      <c r="A30" s="31"/>
      <c r="B30" s="32"/>
      <c r="C30" s="31"/>
      <c r="D30" s="116" t="s">
        <v>36</v>
      </c>
      <c r="E30" s="31"/>
      <c r="F30" s="31"/>
      <c r="G30" s="31"/>
      <c r="H30" s="31"/>
      <c r="I30" s="31"/>
      <c r="J30" s="88">
        <f>ROUND(J28 + J29, 2)</f>
        <v>3402003</v>
      </c>
      <c r="K30" s="31"/>
      <c r="L30" s="47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="2" customFormat="1" ht="6.96" customHeight="1">
      <c r="A31" s="31"/>
      <c r="B31" s="32"/>
      <c r="C31" s="31"/>
      <c r="D31" s="82"/>
      <c r="E31" s="82"/>
      <c r="F31" s="82"/>
      <c r="G31" s="82"/>
      <c r="H31" s="82"/>
      <c r="I31" s="82"/>
      <c r="J31" s="82"/>
      <c r="K31" s="82"/>
      <c r="L31" s="47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="2" customFormat="1" ht="14.4" customHeight="1">
      <c r="A32" s="31"/>
      <c r="B32" s="32"/>
      <c r="C32" s="31"/>
      <c r="D32" s="31"/>
      <c r="E32" s="31"/>
      <c r="F32" s="36" t="s">
        <v>38</v>
      </c>
      <c r="G32" s="31"/>
      <c r="H32" s="31"/>
      <c r="I32" s="36" t="s">
        <v>37</v>
      </c>
      <c r="J32" s="36" t="s">
        <v>39</v>
      </c>
      <c r="K32" s="31"/>
      <c r="L32" s="47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="2" customFormat="1" ht="14.4" customHeight="1">
      <c r="A33" s="31"/>
      <c r="B33" s="32"/>
      <c r="C33" s="31"/>
      <c r="D33" s="117" t="s">
        <v>40</v>
      </c>
      <c r="E33" s="26" t="s">
        <v>41</v>
      </c>
      <c r="F33" s="118">
        <f>ROUND((SUM(BE152:BE153) + SUM(BE171:BE300)),  2)</f>
        <v>3402003</v>
      </c>
      <c r="G33" s="31"/>
      <c r="H33" s="31"/>
      <c r="I33" s="119">
        <v>0.20999999999999999</v>
      </c>
      <c r="J33" s="118">
        <f>ROUND(((SUM(BE152:BE153) + SUM(BE171:BE300))*I33),  2)</f>
        <v>714420.63</v>
      </c>
      <c r="K33" s="31"/>
      <c r="L33" s="47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="2" customFormat="1" ht="14.4" customHeight="1">
      <c r="A34" s="31"/>
      <c r="B34" s="32"/>
      <c r="C34" s="31"/>
      <c r="D34" s="31"/>
      <c r="E34" s="26" t="s">
        <v>42</v>
      </c>
      <c r="F34" s="118">
        <f>ROUND((SUM(BF152:BF153) + SUM(BF171:BF300)),  2)</f>
        <v>0</v>
      </c>
      <c r="G34" s="31"/>
      <c r="H34" s="31"/>
      <c r="I34" s="119">
        <v>0.14999999999999999</v>
      </c>
      <c r="J34" s="118">
        <f>ROUND(((SUM(BF152:BF153) + SUM(BF171:BF300))*I34),  2)</f>
        <v>0</v>
      </c>
      <c r="K34" s="31"/>
      <c r="L34" s="47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hidden="1" s="2" customFormat="1" ht="14.4" customHeight="1">
      <c r="A35" s="31"/>
      <c r="B35" s="32"/>
      <c r="C35" s="31"/>
      <c r="D35" s="31"/>
      <c r="E35" s="26" t="s">
        <v>43</v>
      </c>
      <c r="F35" s="118">
        <f>ROUND((SUM(BG152:BG153) + SUM(BG171:BG300)),  2)</f>
        <v>0</v>
      </c>
      <c r="G35" s="31"/>
      <c r="H35" s="31"/>
      <c r="I35" s="119">
        <v>0.20999999999999999</v>
      </c>
      <c r="J35" s="118">
        <f>0</f>
        <v>0</v>
      </c>
      <c r="K35" s="31"/>
      <c r="L35" s="47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hidden="1" s="2" customFormat="1" ht="14.4" customHeight="1">
      <c r="A36" s="31"/>
      <c r="B36" s="32"/>
      <c r="C36" s="31"/>
      <c r="D36" s="31"/>
      <c r="E36" s="26" t="s">
        <v>44</v>
      </c>
      <c r="F36" s="118">
        <f>ROUND((SUM(BH152:BH153) + SUM(BH171:BH300)),  2)</f>
        <v>0</v>
      </c>
      <c r="G36" s="31"/>
      <c r="H36" s="31"/>
      <c r="I36" s="119">
        <v>0.14999999999999999</v>
      </c>
      <c r="J36" s="118">
        <f>0</f>
        <v>0</v>
      </c>
      <c r="K36" s="31"/>
      <c r="L36" s="47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hidden="1" s="2" customFormat="1" ht="14.4" customHeight="1">
      <c r="A37" s="31"/>
      <c r="B37" s="32"/>
      <c r="C37" s="31"/>
      <c r="D37" s="31"/>
      <c r="E37" s="26" t="s">
        <v>45</v>
      </c>
      <c r="F37" s="118">
        <f>ROUND((SUM(BI152:BI153) + SUM(BI171:BI300)),  2)</f>
        <v>0</v>
      </c>
      <c r="G37" s="31"/>
      <c r="H37" s="31"/>
      <c r="I37" s="119">
        <v>0</v>
      </c>
      <c r="J37" s="118">
        <f>0</f>
        <v>0</v>
      </c>
      <c r="K37" s="31"/>
      <c r="L37" s="47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="2" customFormat="1" ht="6.96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7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="2" customFormat="1" ht="25.44" customHeight="1">
      <c r="A39" s="31"/>
      <c r="B39" s="32"/>
      <c r="C39" s="109"/>
      <c r="D39" s="120" t="s">
        <v>46</v>
      </c>
      <c r="E39" s="73"/>
      <c r="F39" s="73"/>
      <c r="G39" s="121" t="s">
        <v>47</v>
      </c>
      <c r="H39" s="122" t="s">
        <v>48</v>
      </c>
      <c r="I39" s="73"/>
      <c r="J39" s="123">
        <f>SUM(J30:J37)</f>
        <v>4116423.6299999999</v>
      </c>
      <c r="K39" s="124"/>
      <c r="L39" s="47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="2" customFormat="1" ht="14.4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7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47"/>
      <c r="D50" s="48" t="s">
        <v>49</v>
      </c>
      <c r="E50" s="49"/>
      <c r="F50" s="49"/>
      <c r="G50" s="48" t="s">
        <v>50</v>
      </c>
      <c r="H50" s="49"/>
      <c r="I50" s="49"/>
      <c r="J50" s="49"/>
      <c r="K50" s="49"/>
      <c r="L50" s="47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1"/>
      <c r="B61" s="32"/>
      <c r="C61" s="31"/>
      <c r="D61" s="50" t="s">
        <v>51</v>
      </c>
      <c r="E61" s="34"/>
      <c r="F61" s="125" t="s">
        <v>52</v>
      </c>
      <c r="G61" s="50" t="s">
        <v>51</v>
      </c>
      <c r="H61" s="34"/>
      <c r="I61" s="34"/>
      <c r="J61" s="126" t="s">
        <v>52</v>
      </c>
      <c r="K61" s="34"/>
      <c r="L61" s="47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1"/>
      <c r="B65" s="32"/>
      <c r="C65" s="31"/>
      <c r="D65" s="48" t="s">
        <v>53</v>
      </c>
      <c r="E65" s="51"/>
      <c r="F65" s="51"/>
      <c r="G65" s="48" t="s">
        <v>54</v>
      </c>
      <c r="H65" s="51"/>
      <c r="I65" s="51"/>
      <c r="J65" s="51"/>
      <c r="K65" s="51"/>
      <c r="L65" s="47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1"/>
      <c r="B76" s="32"/>
      <c r="C76" s="31"/>
      <c r="D76" s="50" t="s">
        <v>51</v>
      </c>
      <c r="E76" s="34"/>
      <c r="F76" s="125" t="s">
        <v>52</v>
      </c>
      <c r="G76" s="50" t="s">
        <v>51</v>
      </c>
      <c r="H76" s="34"/>
      <c r="I76" s="34"/>
      <c r="J76" s="126" t="s">
        <v>52</v>
      </c>
      <c r="K76" s="34"/>
      <c r="L76" s="47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="2" customFormat="1" ht="14.4" customHeight="1">
      <c r="A77" s="31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47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="2" customFormat="1" ht="6.96" customHeight="1">
      <c r="A81" s="31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47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="2" customFormat="1" ht="24.96" customHeight="1">
      <c r="A82" s="31"/>
      <c r="B82" s="32"/>
      <c r="C82" s="20" t="s">
        <v>91</v>
      </c>
      <c r="D82" s="31"/>
      <c r="E82" s="31"/>
      <c r="F82" s="31"/>
      <c r="G82" s="31"/>
      <c r="H82" s="31"/>
      <c r="I82" s="31"/>
      <c r="J82" s="31"/>
      <c r="K82" s="31"/>
      <c r="L82" s="47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="2" customFormat="1" ht="6.96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7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="2" customFormat="1" ht="12" customHeight="1">
      <c r="A84" s="31"/>
      <c r="B84" s="32"/>
      <c r="C84" s="26" t="s">
        <v>14</v>
      </c>
      <c r="D84" s="31"/>
      <c r="E84" s="31"/>
      <c r="F84" s="31"/>
      <c r="G84" s="31"/>
      <c r="H84" s="31"/>
      <c r="I84" s="31"/>
      <c r="J84" s="31"/>
      <c r="K84" s="31"/>
      <c r="L84" s="47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="2" customFormat="1" ht="16.5" customHeight="1">
      <c r="A85" s="31"/>
      <c r="B85" s="32"/>
      <c r="C85" s="31"/>
      <c r="D85" s="31"/>
      <c r="E85" s="59" t="str">
        <f>E7</f>
        <v>Varianta 2 - montáž a dodávka výtahu vč. stavebních prací</v>
      </c>
      <c r="F85" s="31"/>
      <c r="G85" s="31"/>
      <c r="H85" s="31"/>
      <c r="I85" s="31"/>
      <c r="J85" s="31"/>
      <c r="K85" s="31"/>
      <c r="L85" s="47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="2" customFormat="1" ht="6.96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47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="2" customFormat="1" ht="12" customHeight="1">
      <c r="A87" s="31"/>
      <c r="B87" s="32"/>
      <c r="C87" s="26" t="s">
        <v>18</v>
      </c>
      <c r="D87" s="31"/>
      <c r="E87" s="31"/>
      <c r="F87" s="23" t="str">
        <f>F10</f>
        <v>Loděnice</v>
      </c>
      <c r="G87" s="31"/>
      <c r="H87" s="31"/>
      <c r="I87" s="26" t="s">
        <v>20</v>
      </c>
      <c r="J87" s="61" t="str">
        <f>IF(J10="","",J10)</f>
        <v>26. 8. 2021</v>
      </c>
      <c r="K87" s="31"/>
      <c r="L87" s="47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="2" customFormat="1" ht="6.96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7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="2" customFormat="1" ht="25.65" customHeight="1">
      <c r="A89" s="31"/>
      <c r="B89" s="32"/>
      <c r="C89" s="26" t="s">
        <v>22</v>
      </c>
      <c r="D89" s="31"/>
      <c r="E89" s="31"/>
      <c r="F89" s="23" t="str">
        <f>E13</f>
        <v>Obec Loděnice</v>
      </c>
      <c r="G89" s="31"/>
      <c r="H89" s="31"/>
      <c r="I89" s="26" t="s">
        <v>28</v>
      </c>
      <c r="J89" s="27" t="str">
        <f>E19</f>
        <v>SPEKTRA PRO spol.s.r.o., Beroun</v>
      </c>
      <c r="K89" s="31"/>
      <c r="L89" s="47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="2" customFormat="1" ht="15.15" customHeight="1">
      <c r="A90" s="31"/>
      <c r="B90" s="32"/>
      <c r="C90" s="26" t="s">
        <v>26</v>
      </c>
      <c r="D90" s="31"/>
      <c r="E90" s="31"/>
      <c r="F90" s="23" t="str">
        <f>IF(E16="","",E16)</f>
        <v xml:space="preserve"> </v>
      </c>
      <c r="G90" s="31"/>
      <c r="H90" s="31"/>
      <c r="I90" s="26" t="s">
        <v>31</v>
      </c>
      <c r="J90" s="27" t="str">
        <f>E22</f>
        <v>Zdeněk Drda</v>
      </c>
      <c r="K90" s="31"/>
      <c r="L90" s="47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="2" customFormat="1" ht="10.32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47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="2" customFormat="1" ht="29.28" customHeight="1">
      <c r="A92" s="31"/>
      <c r="B92" s="32"/>
      <c r="C92" s="127" t="s">
        <v>92</v>
      </c>
      <c r="D92" s="109"/>
      <c r="E92" s="109"/>
      <c r="F92" s="109"/>
      <c r="G92" s="109"/>
      <c r="H92" s="109"/>
      <c r="I92" s="109"/>
      <c r="J92" s="128" t="s">
        <v>93</v>
      </c>
      <c r="K92" s="109"/>
      <c r="L92" s="47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="2" customFormat="1" ht="10.32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7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="2" customFormat="1" ht="22.8" customHeight="1">
      <c r="A94" s="31"/>
      <c r="B94" s="32"/>
      <c r="C94" s="129" t="s">
        <v>94</v>
      </c>
      <c r="D94" s="31"/>
      <c r="E94" s="31"/>
      <c r="F94" s="31"/>
      <c r="G94" s="31"/>
      <c r="H94" s="31"/>
      <c r="I94" s="31"/>
      <c r="J94" s="88">
        <f>J171</f>
        <v>3402003</v>
      </c>
      <c r="K94" s="31"/>
      <c r="L94" s="47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U94" s="16" t="s">
        <v>95</v>
      </c>
    </row>
    <row r="95" s="9" customFormat="1" ht="24.96" customHeight="1">
      <c r="A95" s="9"/>
      <c r="B95" s="130"/>
      <c r="C95" s="9"/>
      <c r="D95" s="131" t="s">
        <v>96</v>
      </c>
      <c r="E95" s="132"/>
      <c r="F95" s="132"/>
      <c r="G95" s="132"/>
      <c r="H95" s="132"/>
      <c r="I95" s="132"/>
      <c r="J95" s="133">
        <f>J172</f>
        <v>2536003</v>
      </c>
      <c r="K95" s="9"/>
      <c r="L95" s="130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34"/>
      <c r="C96" s="10"/>
      <c r="D96" s="135" t="s">
        <v>97</v>
      </c>
      <c r="E96" s="136"/>
      <c r="F96" s="136"/>
      <c r="G96" s="136"/>
      <c r="H96" s="136"/>
      <c r="I96" s="136"/>
      <c r="J96" s="137">
        <f>J173</f>
        <v>69950</v>
      </c>
      <c r="K96" s="10"/>
      <c r="L96" s="134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4.88" customHeight="1">
      <c r="A97" s="10"/>
      <c r="B97" s="134"/>
      <c r="C97" s="10"/>
      <c r="D97" s="135" t="s">
        <v>98</v>
      </c>
      <c r="E97" s="136"/>
      <c r="F97" s="136"/>
      <c r="G97" s="136"/>
      <c r="H97" s="136"/>
      <c r="I97" s="136"/>
      <c r="J97" s="137">
        <f>J174</f>
        <v>51150</v>
      </c>
      <c r="K97" s="10"/>
      <c r="L97" s="134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21.84" customHeight="1">
      <c r="A98" s="10"/>
      <c r="B98" s="134"/>
      <c r="C98" s="10"/>
      <c r="D98" s="135" t="s">
        <v>99</v>
      </c>
      <c r="E98" s="136"/>
      <c r="F98" s="136"/>
      <c r="G98" s="136"/>
      <c r="H98" s="136"/>
      <c r="I98" s="136"/>
      <c r="J98" s="137">
        <f>J175</f>
        <v>17650</v>
      </c>
      <c r="K98" s="10"/>
      <c r="L98" s="13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21.84" customHeight="1">
      <c r="A99" s="10"/>
      <c r="B99" s="134"/>
      <c r="C99" s="10"/>
      <c r="D99" s="135" t="s">
        <v>100</v>
      </c>
      <c r="E99" s="136"/>
      <c r="F99" s="136"/>
      <c r="G99" s="136"/>
      <c r="H99" s="136"/>
      <c r="I99" s="136"/>
      <c r="J99" s="137">
        <f>J178</f>
        <v>15900</v>
      </c>
      <c r="K99" s="10"/>
      <c r="L99" s="13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21.84" customHeight="1">
      <c r="A100" s="10"/>
      <c r="B100" s="134"/>
      <c r="C100" s="10"/>
      <c r="D100" s="135" t="s">
        <v>101</v>
      </c>
      <c r="E100" s="136"/>
      <c r="F100" s="136"/>
      <c r="G100" s="136"/>
      <c r="H100" s="136"/>
      <c r="I100" s="136"/>
      <c r="J100" s="137">
        <f>J180</f>
        <v>17600</v>
      </c>
      <c r="K100" s="10"/>
      <c r="L100" s="13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34"/>
      <c r="C101" s="10"/>
      <c r="D101" s="135" t="s">
        <v>102</v>
      </c>
      <c r="E101" s="136"/>
      <c r="F101" s="136"/>
      <c r="G101" s="136"/>
      <c r="H101" s="136"/>
      <c r="I101" s="136"/>
      <c r="J101" s="137">
        <f>J182</f>
        <v>18800</v>
      </c>
      <c r="K101" s="10"/>
      <c r="L101" s="13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34"/>
      <c r="C102" s="10"/>
      <c r="D102" s="135" t="s">
        <v>103</v>
      </c>
      <c r="E102" s="136"/>
      <c r="F102" s="136"/>
      <c r="G102" s="136"/>
      <c r="H102" s="136"/>
      <c r="I102" s="136"/>
      <c r="J102" s="137">
        <f>J187</f>
        <v>698180</v>
      </c>
      <c r="K102" s="10"/>
      <c r="L102" s="13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134"/>
      <c r="C103" s="10"/>
      <c r="D103" s="135" t="s">
        <v>98</v>
      </c>
      <c r="E103" s="136"/>
      <c r="F103" s="136"/>
      <c r="G103" s="136"/>
      <c r="H103" s="136"/>
      <c r="I103" s="136"/>
      <c r="J103" s="137">
        <f>J188</f>
        <v>156200</v>
      </c>
      <c r="K103" s="10"/>
      <c r="L103" s="13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21.84" customHeight="1">
      <c r="A104" s="10"/>
      <c r="B104" s="134"/>
      <c r="C104" s="10"/>
      <c r="D104" s="135" t="s">
        <v>104</v>
      </c>
      <c r="E104" s="136"/>
      <c r="F104" s="136"/>
      <c r="G104" s="136"/>
      <c r="H104" s="136"/>
      <c r="I104" s="136"/>
      <c r="J104" s="137">
        <f>J189</f>
        <v>37620</v>
      </c>
      <c r="K104" s="10"/>
      <c r="L104" s="13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21.84" customHeight="1">
      <c r="A105" s="10"/>
      <c r="B105" s="134"/>
      <c r="C105" s="10"/>
      <c r="D105" s="135" t="s">
        <v>105</v>
      </c>
      <c r="E105" s="136"/>
      <c r="F105" s="136"/>
      <c r="G105" s="136"/>
      <c r="H105" s="136"/>
      <c r="I105" s="136"/>
      <c r="J105" s="137">
        <f>J191</f>
        <v>25780</v>
      </c>
      <c r="K105" s="10"/>
      <c r="L105" s="13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21.84" customHeight="1">
      <c r="A106" s="10"/>
      <c r="B106" s="134"/>
      <c r="C106" s="10"/>
      <c r="D106" s="135" t="s">
        <v>106</v>
      </c>
      <c r="E106" s="136"/>
      <c r="F106" s="136"/>
      <c r="G106" s="136"/>
      <c r="H106" s="136"/>
      <c r="I106" s="136"/>
      <c r="J106" s="137">
        <f>J194</f>
        <v>25000</v>
      </c>
      <c r="K106" s="10"/>
      <c r="L106" s="13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21.84" customHeight="1">
      <c r="A107" s="10"/>
      <c r="B107" s="134"/>
      <c r="C107" s="10"/>
      <c r="D107" s="135" t="s">
        <v>107</v>
      </c>
      <c r="E107" s="136"/>
      <c r="F107" s="136"/>
      <c r="G107" s="136"/>
      <c r="H107" s="136"/>
      <c r="I107" s="136"/>
      <c r="J107" s="137">
        <f>J196</f>
        <v>7600</v>
      </c>
      <c r="K107" s="10"/>
      <c r="L107" s="134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21.84" customHeight="1">
      <c r="A108" s="10"/>
      <c r="B108" s="134"/>
      <c r="C108" s="10"/>
      <c r="D108" s="135" t="s">
        <v>108</v>
      </c>
      <c r="E108" s="136"/>
      <c r="F108" s="136"/>
      <c r="G108" s="136"/>
      <c r="H108" s="136"/>
      <c r="I108" s="136"/>
      <c r="J108" s="137">
        <f>J198</f>
        <v>15400</v>
      </c>
      <c r="K108" s="10"/>
      <c r="L108" s="134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21.84" customHeight="1">
      <c r="A109" s="10"/>
      <c r="B109" s="134"/>
      <c r="C109" s="10"/>
      <c r="D109" s="135" t="s">
        <v>109</v>
      </c>
      <c r="E109" s="136"/>
      <c r="F109" s="136"/>
      <c r="G109" s="136"/>
      <c r="H109" s="136"/>
      <c r="I109" s="136"/>
      <c r="J109" s="137">
        <f>J201</f>
        <v>23750</v>
      </c>
      <c r="K109" s="10"/>
      <c r="L109" s="134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21.84" customHeight="1">
      <c r="A110" s="10"/>
      <c r="B110" s="134"/>
      <c r="C110" s="10"/>
      <c r="D110" s="135" t="s">
        <v>110</v>
      </c>
      <c r="E110" s="136"/>
      <c r="F110" s="136"/>
      <c r="G110" s="136"/>
      <c r="H110" s="136"/>
      <c r="I110" s="136"/>
      <c r="J110" s="137">
        <f>J204</f>
        <v>12350</v>
      </c>
      <c r="K110" s="10"/>
      <c r="L110" s="134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21.84" customHeight="1">
      <c r="A111" s="10"/>
      <c r="B111" s="134"/>
      <c r="C111" s="10"/>
      <c r="D111" s="135" t="s">
        <v>111</v>
      </c>
      <c r="E111" s="136"/>
      <c r="F111" s="136"/>
      <c r="G111" s="136"/>
      <c r="H111" s="136"/>
      <c r="I111" s="136"/>
      <c r="J111" s="137">
        <f>J207</f>
        <v>8700</v>
      </c>
      <c r="K111" s="10"/>
      <c r="L111" s="134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4.88" customHeight="1">
      <c r="A112" s="10"/>
      <c r="B112" s="134"/>
      <c r="C112" s="10"/>
      <c r="D112" s="135" t="s">
        <v>102</v>
      </c>
      <c r="E112" s="136"/>
      <c r="F112" s="136"/>
      <c r="G112" s="136"/>
      <c r="H112" s="136"/>
      <c r="I112" s="136"/>
      <c r="J112" s="137">
        <f>J210</f>
        <v>541980</v>
      </c>
      <c r="K112" s="10"/>
      <c r="L112" s="134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21.84" customHeight="1">
      <c r="A113" s="10"/>
      <c r="B113" s="134"/>
      <c r="C113" s="10"/>
      <c r="D113" s="135" t="s">
        <v>112</v>
      </c>
      <c r="E113" s="136"/>
      <c r="F113" s="136"/>
      <c r="G113" s="136"/>
      <c r="H113" s="136"/>
      <c r="I113" s="136"/>
      <c r="J113" s="137">
        <f>J211</f>
        <v>4500</v>
      </c>
      <c r="K113" s="10"/>
      <c r="L113" s="134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21.84" customHeight="1">
      <c r="A114" s="10"/>
      <c r="B114" s="134"/>
      <c r="C114" s="10"/>
      <c r="D114" s="135" t="s">
        <v>113</v>
      </c>
      <c r="E114" s="136"/>
      <c r="F114" s="136"/>
      <c r="G114" s="136"/>
      <c r="H114" s="136"/>
      <c r="I114" s="136"/>
      <c r="J114" s="137">
        <f>J214</f>
        <v>62300</v>
      </c>
      <c r="K114" s="10"/>
      <c r="L114" s="134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21.84" customHeight="1">
      <c r="A115" s="10"/>
      <c r="B115" s="134"/>
      <c r="C115" s="10"/>
      <c r="D115" s="135" t="s">
        <v>114</v>
      </c>
      <c r="E115" s="136"/>
      <c r="F115" s="136"/>
      <c r="G115" s="136"/>
      <c r="H115" s="136"/>
      <c r="I115" s="136"/>
      <c r="J115" s="137">
        <f>J218</f>
        <v>57800</v>
      </c>
      <c r="K115" s="10"/>
      <c r="L115" s="134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21.84" customHeight="1">
      <c r="A116" s="10"/>
      <c r="B116" s="134"/>
      <c r="C116" s="10"/>
      <c r="D116" s="135" t="s">
        <v>115</v>
      </c>
      <c r="E116" s="136"/>
      <c r="F116" s="136"/>
      <c r="G116" s="136"/>
      <c r="H116" s="136"/>
      <c r="I116" s="136"/>
      <c r="J116" s="137">
        <f>J220</f>
        <v>42000</v>
      </c>
      <c r="K116" s="10"/>
      <c r="L116" s="134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21.84" customHeight="1">
      <c r="A117" s="10"/>
      <c r="B117" s="134"/>
      <c r="C117" s="10"/>
      <c r="D117" s="135" t="s">
        <v>116</v>
      </c>
      <c r="E117" s="136"/>
      <c r="F117" s="136"/>
      <c r="G117" s="136"/>
      <c r="H117" s="136"/>
      <c r="I117" s="136"/>
      <c r="J117" s="137">
        <f>J222</f>
        <v>83330</v>
      </c>
      <c r="K117" s="10"/>
      <c r="L117" s="134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21.84" customHeight="1">
      <c r="A118" s="10"/>
      <c r="B118" s="134"/>
      <c r="C118" s="10"/>
      <c r="D118" s="135" t="s">
        <v>117</v>
      </c>
      <c r="E118" s="136"/>
      <c r="F118" s="136"/>
      <c r="G118" s="136"/>
      <c r="H118" s="136"/>
      <c r="I118" s="136"/>
      <c r="J118" s="137">
        <f>J226</f>
        <v>35700</v>
      </c>
      <c r="K118" s="10"/>
      <c r="L118" s="134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21.84" customHeight="1">
      <c r="A119" s="10"/>
      <c r="B119" s="134"/>
      <c r="C119" s="10"/>
      <c r="D119" s="135" t="s">
        <v>118</v>
      </c>
      <c r="E119" s="136"/>
      <c r="F119" s="136"/>
      <c r="G119" s="136"/>
      <c r="H119" s="136"/>
      <c r="I119" s="136"/>
      <c r="J119" s="137">
        <f>J228</f>
        <v>75000</v>
      </c>
      <c r="K119" s="10"/>
      <c r="L119" s="134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10" customFormat="1" ht="21.84" customHeight="1">
      <c r="A120" s="10"/>
      <c r="B120" s="134"/>
      <c r="C120" s="10"/>
      <c r="D120" s="135" t="s">
        <v>119</v>
      </c>
      <c r="E120" s="136"/>
      <c r="F120" s="136"/>
      <c r="G120" s="136"/>
      <c r="H120" s="136"/>
      <c r="I120" s="136"/>
      <c r="J120" s="137">
        <f>J230</f>
        <v>48750</v>
      </c>
      <c r="K120" s="10"/>
      <c r="L120" s="134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10" customFormat="1" ht="21.84" customHeight="1">
      <c r="A121" s="10"/>
      <c r="B121" s="134"/>
      <c r="C121" s="10"/>
      <c r="D121" s="135" t="s">
        <v>120</v>
      </c>
      <c r="E121" s="136"/>
      <c r="F121" s="136"/>
      <c r="G121" s="136"/>
      <c r="H121" s="136"/>
      <c r="I121" s="136"/>
      <c r="J121" s="137">
        <f>J232</f>
        <v>53600</v>
      </c>
      <c r="K121" s="10"/>
      <c r="L121" s="134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10" customFormat="1" ht="21.84" customHeight="1">
      <c r="A122" s="10"/>
      <c r="B122" s="134"/>
      <c r="C122" s="10"/>
      <c r="D122" s="135" t="s">
        <v>121</v>
      </c>
      <c r="E122" s="136"/>
      <c r="F122" s="136"/>
      <c r="G122" s="136"/>
      <c r="H122" s="136"/>
      <c r="I122" s="136"/>
      <c r="J122" s="137">
        <f>J234</f>
        <v>62300</v>
      </c>
      <c r="K122" s="10"/>
      <c r="L122" s="134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="10" customFormat="1" ht="21.84" customHeight="1">
      <c r="A123" s="10"/>
      <c r="B123" s="134"/>
      <c r="C123" s="10"/>
      <c r="D123" s="135" t="s">
        <v>122</v>
      </c>
      <c r="E123" s="136"/>
      <c r="F123" s="136"/>
      <c r="G123" s="136"/>
      <c r="H123" s="136"/>
      <c r="I123" s="136"/>
      <c r="J123" s="137">
        <f>J236</f>
        <v>16700</v>
      </c>
      <c r="K123" s="10"/>
      <c r="L123" s="134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="10" customFormat="1" ht="19.92" customHeight="1">
      <c r="A124" s="10"/>
      <c r="B124" s="134"/>
      <c r="C124" s="10"/>
      <c r="D124" s="135" t="s">
        <v>123</v>
      </c>
      <c r="E124" s="136"/>
      <c r="F124" s="136"/>
      <c r="G124" s="136"/>
      <c r="H124" s="136"/>
      <c r="I124" s="136"/>
      <c r="J124" s="137">
        <f>J238</f>
        <v>622873</v>
      </c>
      <c r="K124" s="10"/>
      <c r="L124" s="134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</row>
    <row r="125" s="10" customFormat="1" ht="14.88" customHeight="1">
      <c r="A125" s="10"/>
      <c r="B125" s="134"/>
      <c r="C125" s="10"/>
      <c r="D125" s="135" t="s">
        <v>98</v>
      </c>
      <c r="E125" s="136"/>
      <c r="F125" s="136"/>
      <c r="G125" s="136"/>
      <c r="H125" s="136"/>
      <c r="I125" s="136"/>
      <c r="J125" s="137">
        <f>J239</f>
        <v>179083</v>
      </c>
      <c r="K125" s="10"/>
      <c r="L125" s="134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</row>
    <row r="126" s="10" customFormat="1" ht="21.84" customHeight="1">
      <c r="A126" s="10"/>
      <c r="B126" s="134"/>
      <c r="C126" s="10"/>
      <c r="D126" s="135" t="s">
        <v>104</v>
      </c>
      <c r="E126" s="136"/>
      <c r="F126" s="136"/>
      <c r="G126" s="136"/>
      <c r="H126" s="136"/>
      <c r="I126" s="136"/>
      <c r="J126" s="137">
        <f>J240</f>
        <v>27400</v>
      </c>
      <c r="K126" s="10"/>
      <c r="L126" s="134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</row>
    <row r="127" s="10" customFormat="1" ht="21.84" customHeight="1">
      <c r="A127" s="10"/>
      <c r="B127" s="134"/>
      <c r="C127" s="10"/>
      <c r="D127" s="135" t="s">
        <v>124</v>
      </c>
      <c r="E127" s="136"/>
      <c r="F127" s="136"/>
      <c r="G127" s="136"/>
      <c r="H127" s="136"/>
      <c r="I127" s="136"/>
      <c r="J127" s="137">
        <f>J242</f>
        <v>29400</v>
      </c>
      <c r="K127" s="10"/>
      <c r="L127" s="134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</row>
    <row r="128" s="10" customFormat="1" ht="21.84" customHeight="1">
      <c r="A128" s="10"/>
      <c r="B128" s="134"/>
      <c r="C128" s="10"/>
      <c r="D128" s="135" t="s">
        <v>105</v>
      </c>
      <c r="E128" s="136"/>
      <c r="F128" s="136"/>
      <c r="G128" s="136"/>
      <c r="H128" s="136"/>
      <c r="I128" s="136"/>
      <c r="J128" s="137">
        <f>J244</f>
        <v>22760</v>
      </c>
      <c r="K128" s="10"/>
      <c r="L128" s="134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</row>
    <row r="129" s="10" customFormat="1" ht="21.84" customHeight="1">
      <c r="A129" s="10"/>
      <c r="B129" s="134"/>
      <c r="C129" s="10"/>
      <c r="D129" s="135" t="s">
        <v>107</v>
      </c>
      <c r="E129" s="136"/>
      <c r="F129" s="136"/>
      <c r="G129" s="136"/>
      <c r="H129" s="136"/>
      <c r="I129" s="136"/>
      <c r="J129" s="137">
        <f>J247</f>
        <v>9563</v>
      </c>
      <c r="K129" s="10"/>
      <c r="L129" s="134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</row>
    <row r="130" s="10" customFormat="1" ht="21.84" customHeight="1">
      <c r="A130" s="10"/>
      <c r="B130" s="134"/>
      <c r="C130" s="10"/>
      <c r="D130" s="135" t="s">
        <v>108</v>
      </c>
      <c r="E130" s="136"/>
      <c r="F130" s="136"/>
      <c r="G130" s="136"/>
      <c r="H130" s="136"/>
      <c r="I130" s="136"/>
      <c r="J130" s="137">
        <f>J249</f>
        <v>12950</v>
      </c>
      <c r="K130" s="10"/>
      <c r="L130" s="134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</row>
    <row r="131" s="10" customFormat="1" ht="21.84" customHeight="1">
      <c r="A131" s="10"/>
      <c r="B131" s="134"/>
      <c r="C131" s="10"/>
      <c r="D131" s="135" t="s">
        <v>109</v>
      </c>
      <c r="E131" s="136"/>
      <c r="F131" s="136"/>
      <c r="G131" s="136"/>
      <c r="H131" s="136"/>
      <c r="I131" s="136"/>
      <c r="J131" s="137">
        <f>J252</f>
        <v>32410</v>
      </c>
      <c r="K131" s="10"/>
      <c r="L131" s="134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</row>
    <row r="132" s="10" customFormat="1" ht="21.84" customHeight="1">
      <c r="A132" s="10"/>
      <c r="B132" s="134"/>
      <c r="C132" s="10"/>
      <c r="D132" s="135" t="s">
        <v>110</v>
      </c>
      <c r="E132" s="136"/>
      <c r="F132" s="136"/>
      <c r="G132" s="136"/>
      <c r="H132" s="136"/>
      <c r="I132" s="136"/>
      <c r="J132" s="137">
        <f>J255</f>
        <v>21640</v>
      </c>
      <c r="K132" s="10"/>
      <c r="L132" s="134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</row>
    <row r="133" s="10" customFormat="1" ht="21.84" customHeight="1">
      <c r="A133" s="10"/>
      <c r="B133" s="134"/>
      <c r="C133" s="10"/>
      <c r="D133" s="135" t="s">
        <v>111</v>
      </c>
      <c r="E133" s="136"/>
      <c r="F133" s="136"/>
      <c r="G133" s="136"/>
      <c r="H133" s="136"/>
      <c r="I133" s="136"/>
      <c r="J133" s="137">
        <f>J258</f>
        <v>22960</v>
      </c>
      <c r="K133" s="10"/>
      <c r="L133" s="134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</row>
    <row r="134" s="10" customFormat="1" ht="14.88" customHeight="1">
      <c r="A134" s="10"/>
      <c r="B134" s="134"/>
      <c r="C134" s="10"/>
      <c r="D134" s="135" t="s">
        <v>102</v>
      </c>
      <c r="E134" s="136"/>
      <c r="F134" s="136"/>
      <c r="G134" s="136"/>
      <c r="H134" s="136"/>
      <c r="I134" s="136"/>
      <c r="J134" s="137">
        <f>J261</f>
        <v>65000</v>
      </c>
      <c r="K134" s="10"/>
      <c r="L134" s="134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</row>
    <row r="135" s="10" customFormat="1" ht="21.84" customHeight="1">
      <c r="A135" s="10"/>
      <c r="B135" s="134"/>
      <c r="C135" s="10"/>
      <c r="D135" s="135" t="s">
        <v>125</v>
      </c>
      <c r="E135" s="136"/>
      <c r="F135" s="136"/>
      <c r="G135" s="136"/>
      <c r="H135" s="136"/>
      <c r="I135" s="136"/>
      <c r="J135" s="137">
        <f>J262</f>
        <v>65000</v>
      </c>
      <c r="K135" s="10"/>
      <c r="L135" s="134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</row>
    <row r="136" s="10" customFormat="1" ht="14.88" customHeight="1">
      <c r="A136" s="10"/>
      <c r="B136" s="134"/>
      <c r="C136" s="10"/>
      <c r="D136" s="135" t="s">
        <v>126</v>
      </c>
      <c r="E136" s="136"/>
      <c r="F136" s="136"/>
      <c r="G136" s="136"/>
      <c r="H136" s="136"/>
      <c r="I136" s="136"/>
      <c r="J136" s="137">
        <f>J264</f>
        <v>4500</v>
      </c>
      <c r="K136" s="10"/>
      <c r="L136" s="134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</row>
    <row r="137" s="10" customFormat="1" ht="14.88" customHeight="1">
      <c r="A137" s="10"/>
      <c r="B137" s="134"/>
      <c r="C137" s="10"/>
      <c r="D137" s="135" t="s">
        <v>127</v>
      </c>
      <c r="E137" s="136"/>
      <c r="F137" s="136"/>
      <c r="G137" s="136"/>
      <c r="H137" s="136"/>
      <c r="I137" s="136"/>
      <c r="J137" s="137">
        <f>J267</f>
        <v>50080</v>
      </c>
      <c r="K137" s="10"/>
      <c r="L137" s="134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</row>
    <row r="138" s="10" customFormat="1" ht="14.88" customHeight="1">
      <c r="A138" s="10"/>
      <c r="B138" s="134"/>
      <c r="C138" s="10"/>
      <c r="D138" s="135" t="s">
        <v>128</v>
      </c>
      <c r="E138" s="136"/>
      <c r="F138" s="136"/>
      <c r="G138" s="136"/>
      <c r="H138" s="136"/>
      <c r="I138" s="136"/>
      <c r="J138" s="137">
        <f>J271</f>
        <v>35400</v>
      </c>
      <c r="K138" s="10"/>
      <c r="L138" s="134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</row>
    <row r="139" s="10" customFormat="1" ht="14.88" customHeight="1">
      <c r="A139" s="10"/>
      <c r="B139" s="134"/>
      <c r="C139" s="10"/>
      <c r="D139" s="135" t="s">
        <v>129</v>
      </c>
      <c r="E139" s="136"/>
      <c r="F139" s="136"/>
      <c r="G139" s="136"/>
      <c r="H139" s="136"/>
      <c r="I139" s="136"/>
      <c r="J139" s="137">
        <f>J273</f>
        <v>32800</v>
      </c>
      <c r="K139" s="10"/>
      <c r="L139" s="134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</row>
    <row r="140" s="10" customFormat="1" ht="14.88" customHeight="1">
      <c r="A140" s="10"/>
      <c r="B140" s="134"/>
      <c r="C140" s="10"/>
      <c r="D140" s="135" t="s">
        <v>130</v>
      </c>
      <c r="E140" s="136"/>
      <c r="F140" s="136"/>
      <c r="G140" s="136"/>
      <c r="H140" s="136"/>
      <c r="I140" s="136"/>
      <c r="J140" s="137">
        <f>J275</f>
        <v>52250</v>
      </c>
      <c r="K140" s="10"/>
      <c r="L140" s="134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</row>
    <row r="141" s="10" customFormat="1" ht="14.88" customHeight="1">
      <c r="A141" s="10"/>
      <c r="B141" s="134"/>
      <c r="C141" s="10"/>
      <c r="D141" s="135" t="s">
        <v>131</v>
      </c>
      <c r="E141" s="136"/>
      <c r="F141" s="136"/>
      <c r="G141" s="136"/>
      <c r="H141" s="136"/>
      <c r="I141" s="136"/>
      <c r="J141" s="137">
        <f>J279</f>
        <v>17500</v>
      </c>
      <c r="K141" s="10"/>
      <c r="L141" s="134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</row>
    <row r="142" s="10" customFormat="1" ht="14.88" customHeight="1">
      <c r="A142" s="10"/>
      <c r="B142" s="134"/>
      <c r="C142" s="10"/>
      <c r="D142" s="135" t="s">
        <v>132</v>
      </c>
      <c r="E142" s="136"/>
      <c r="F142" s="136"/>
      <c r="G142" s="136"/>
      <c r="H142" s="136"/>
      <c r="I142" s="136"/>
      <c r="J142" s="137">
        <f>J281</f>
        <v>45860</v>
      </c>
      <c r="K142" s="10"/>
      <c r="L142" s="134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</row>
    <row r="143" s="10" customFormat="1" ht="14.88" customHeight="1">
      <c r="A143" s="10"/>
      <c r="B143" s="134"/>
      <c r="C143" s="10"/>
      <c r="D143" s="135" t="s">
        <v>133</v>
      </c>
      <c r="E143" s="136"/>
      <c r="F143" s="136"/>
      <c r="G143" s="136"/>
      <c r="H143" s="136"/>
      <c r="I143" s="136"/>
      <c r="J143" s="137">
        <f>J283</f>
        <v>36500</v>
      </c>
      <c r="K143" s="10"/>
      <c r="L143" s="134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</row>
    <row r="144" s="10" customFormat="1" ht="14.88" customHeight="1">
      <c r="A144" s="10"/>
      <c r="B144" s="134"/>
      <c r="C144" s="10"/>
      <c r="D144" s="135" t="s">
        <v>134</v>
      </c>
      <c r="E144" s="136"/>
      <c r="F144" s="136"/>
      <c r="G144" s="136"/>
      <c r="H144" s="136"/>
      <c r="I144" s="136"/>
      <c r="J144" s="137">
        <f>J285</f>
        <v>53600</v>
      </c>
      <c r="K144" s="10"/>
      <c r="L144" s="134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</row>
    <row r="145" s="10" customFormat="1" ht="14.88" customHeight="1">
      <c r="A145" s="10"/>
      <c r="B145" s="134"/>
      <c r="C145" s="10"/>
      <c r="D145" s="135" t="s">
        <v>135</v>
      </c>
      <c r="E145" s="136"/>
      <c r="F145" s="136"/>
      <c r="G145" s="136"/>
      <c r="H145" s="136"/>
      <c r="I145" s="136"/>
      <c r="J145" s="137">
        <f>J287</f>
        <v>34600</v>
      </c>
      <c r="K145" s="10"/>
      <c r="L145" s="134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</row>
    <row r="146" s="10" customFormat="1" ht="14.88" customHeight="1">
      <c r="A146" s="10"/>
      <c r="B146" s="134"/>
      <c r="C146" s="10"/>
      <c r="D146" s="135" t="s">
        <v>136</v>
      </c>
      <c r="E146" s="136"/>
      <c r="F146" s="136"/>
      <c r="G146" s="136"/>
      <c r="H146" s="136"/>
      <c r="I146" s="136"/>
      <c r="J146" s="137">
        <f>J289</f>
        <v>15700</v>
      </c>
      <c r="K146" s="10"/>
      <c r="L146" s="134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</row>
    <row r="147" s="10" customFormat="1" ht="19.92" customHeight="1">
      <c r="A147" s="10"/>
      <c r="B147" s="134"/>
      <c r="C147" s="10"/>
      <c r="D147" s="135" t="s">
        <v>137</v>
      </c>
      <c r="E147" s="136"/>
      <c r="F147" s="136"/>
      <c r="G147" s="136"/>
      <c r="H147" s="136"/>
      <c r="I147" s="136"/>
      <c r="J147" s="137">
        <f>J291</f>
        <v>1145000</v>
      </c>
      <c r="K147" s="10"/>
      <c r="L147" s="134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</row>
    <row r="148" s="9" customFormat="1" ht="24.96" customHeight="1">
      <c r="A148" s="9"/>
      <c r="B148" s="130"/>
      <c r="C148" s="9"/>
      <c r="D148" s="131" t="s">
        <v>138</v>
      </c>
      <c r="E148" s="132"/>
      <c r="F148" s="132"/>
      <c r="G148" s="132"/>
      <c r="H148" s="132"/>
      <c r="I148" s="132"/>
      <c r="J148" s="133">
        <f>J298</f>
        <v>866000</v>
      </c>
      <c r="K148" s="9"/>
      <c r="L148" s="130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</row>
    <row r="149" s="10" customFormat="1" ht="19.92" customHeight="1">
      <c r="A149" s="10"/>
      <c r="B149" s="134"/>
      <c r="C149" s="10"/>
      <c r="D149" s="135" t="s">
        <v>139</v>
      </c>
      <c r="E149" s="136"/>
      <c r="F149" s="136"/>
      <c r="G149" s="136"/>
      <c r="H149" s="136"/>
      <c r="I149" s="136"/>
      <c r="J149" s="137">
        <f>J299</f>
        <v>866000</v>
      </c>
      <c r="K149" s="10"/>
      <c r="L149" s="134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</row>
    <row r="150" s="2" customFormat="1" ht="21.84" customHeight="1">
      <c r="A150" s="31"/>
      <c r="B150" s="32"/>
      <c r="C150" s="31"/>
      <c r="D150" s="31"/>
      <c r="E150" s="31"/>
      <c r="F150" s="31"/>
      <c r="G150" s="31"/>
      <c r="H150" s="31"/>
      <c r="I150" s="31"/>
      <c r="J150" s="31"/>
      <c r="K150" s="31"/>
      <c r="L150" s="47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</row>
    <row r="151" s="2" customFormat="1" ht="6.96" customHeight="1">
      <c r="A151" s="31"/>
      <c r="B151" s="32"/>
      <c r="C151" s="31"/>
      <c r="D151" s="31"/>
      <c r="E151" s="31"/>
      <c r="F151" s="31"/>
      <c r="G151" s="31"/>
      <c r="H151" s="31"/>
      <c r="I151" s="31"/>
      <c r="J151" s="31"/>
      <c r="K151" s="31"/>
      <c r="L151" s="47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</row>
    <row r="152" s="2" customFormat="1" ht="29.28" customHeight="1">
      <c r="A152" s="31"/>
      <c r="B152" s="32"/>
      <c r="C152" s="129" t="s">
        <v>140</v>
      </c>
      <c r="D152" s="31"/>
      <c r="E152" s="31"/>
      <c r="F152" s="31"/>
      <c r="G152" s="31"/>
      <c r="H152" s="31"/>
      <c r="I152" s="31"/>
      <c r="J152" s="138">
        <v>0</v>
      </c>
      <c r="K152" s="31"/>
      <c r="L152" s="47"/>
      <c r="N152" s="139" t="s">
        <v>40</v>
      </c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</row>
    <row r="153" s="2" customFormat="1" ht="18" customHeight="1">
      <c r="A153" s="31"/>
      <c r="B153" s="32"/>
      <c r="C153" s="31"/>
      <c r="D153" s="31"/>
      <c r="E153" s="31"/>
      <c r="F153" s="31"/>
      <c r="G153" s="31"/>
      <c r="H153" s="31"/>
      <c r="I153" s="31"/>
      <c r="J153" s="31"/>
      <c r="K153" s="31"/>
      <c r="L153" s="47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</row>
    <row r="154" s="2" customFormat="1" ht="29.28" customHeight="1">
      <c r="A154" s="31"/>
      <c r="B154" s="32"/>
      <c r="C154" s="108" t="s">
        <v>86</v>
      </c>
      <c r="D154" s="109"/>
      <c r="E154" s="109"/>
      <c r="F154" s="109"/>
      <c r="G154" s="109"/>
      <c r="H154" s="109"/>
      <c r="I154" s="109"/>
      <c r="J154" s="110">
        <f>ROUND(J94+J152,2)</f>
        <v>3402003</v>
      </c>
      <c r="K154" s="109"/>
      <c r="L154" s="47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</row>
    <row r="155" s="2" customFormat="1" ht="6.96" customHeight="1">
      <c r="A155" s="31"/>
      <c r="B155" s="52"/>
      <c r="C155" s="53"/>
      <c r="D155" s="53"/>
      <c r="E155" s="53"/>
      <c r="F155" s="53"/>
      <c r="G155" s="53"/>
      <c r="H155" s="53"/>
      <c r="I155" s="53"/>
      <c r="J155" s="53"/>
      <c r="K155" s="53"/>
      <c r="L155" s="47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</row>
    <row r="159" s="2" customFormat="1" ht="6.96" customHeight="1">
      <c r="A159" s="31"/>
      <c r="B159" s="54"/>
      <c r="C159" s="55"/>
      <c r="D159" s="55"/>
      <c r="E159" s="55"/>
      <c r="F159" s="55"/>
      <c r="G159" s="55"/>
      <c r="H159" s="55"/>
      <c r="I159" s="55"/>
      <c r="J159" s="55"/>
      <c r="K159" s="55"/>
      <c r="L159" s="47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</row>
    <row r="160" s="2" customFormat="1" ht="24.96" customHeight="1">
      <c r="A160" s="31"/>
      <c r="B160" s="32"/>
      <c r="C160" s="20" t="s">
        <v>141</v>
      </c>
      <c r="D160" s="31"/>
      <c r="E160" s="31"/>
      <c r="F160" s="31"/>
      <c r="G160" s="31"/>
      <c r="H160" s="31"/>
      <c r="I160" s="31"/>
      <c r="J160" s="31"/>
      <c r="K160" s="31"/>
      <c r="L160" s="47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</row>
    <row r="161" s="2" customFormat="1" ht="6.96" customHeight="1">
      <c r="A161" s="31"/>
      <c r="B161" s="32"/>
      <c r="C161" s="31"/>
      <c r="D161" s="31"/>
      <c r="E161" s="31"/>
      <c r="F161" s="31"/>
      <c r="G161" s="31"/>
      <c r="H161" s="31"/>
      <c r="I161" s="31"/>
      <c r="J161" s="31"/>
      <c r="K161" s="31"/>
      <c r="L161" s="47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</row>
    <row r="162" s="2" customFormat="1" ht="12" customHeight="1">
      <c r="A162" s="31"/>
      <c r="B162" s="32"/>
      <c r="C162" s="26" t="s">
        <v>14</v>
      </c>
      <c r="D162" s="31"/>
      <c r="E162" s="31"/>
      <c r="F162" s="31"/>
      <c r="G162" s="31"/>
      <c r="H162" s="31"/>
      <c r="I162" s="31"/>
      <c r="J162" s="31"/>
      <c r="K162" s="31"/>
      <c r="L162" s="47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</row>
    <row r="163" s="2" customFormat="1" ht="16.5" customHeight="1">
      <c r="A163" s="31"/>
      <c r="B163" s="32"/>
      <c r="C163" s="31"/>
      <c r="D163" s="31"/>
      <c r="E163" s="59" t="str">
        <f>E7</f>
        <v>Varianta 2 - montáž a dodávka výtahu vč. stavebních prací</v>
      </c>
      <c r="F163" s="31"/>
      <c r="G163" s="31"/>
      <c r="H163" s="31"/>
      <c r="I163" s="31"/>
      <c r="J163" s="31"/>
      <c r="K163" s="31"/>
      <c r="L163" s="47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</row>
    <row r="164" s="2" customFormat="1" ht="6.96" customHeight="1">
      <c r="A164" s="31"/>
      <c r="B164" s="32"/>
      <c r="C164" s="31"/>
      <c r="D164" s="31"/>
      <c r="E164" s="31"/>
      <c r="F164" s="31"/>
      <c r="G164" s="31"/>
      <c r="H164" s="31"/>
      <c r="I164" s="31"/>
      <c r="J164" s="31"/>
      <c r="K164" s="31"/>
      <c r="L164" s="47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</row>
    <row r="165" s="2" customFormat="1" ht="12" customHeight="1">
      <c r="A165" s="31"/>
      <c r="B165" s="32"/>
      <c r="C165" s="26" t="s">
        <v>18</v>
      </c>
      <c r="D165" s="31"/>
      <c r="E165" s="31"/>
      <c r="F165" s="23" t="str">
        <f>F10</f>
        <v>Loděnice</v>
      </c>
      <c r="G165" s="31"/>
      <c r="H165" s="31"/>
      <c r="I165" s="26" t="s">
        <v>20</v>
      </c>
      <c r="J165" s="61" t="str">
        <f>IF(J10="","",J10)</f>
        <v>26. 8. 2021</v>
      </c>
      <c r="K165" s="31"/>
      <c r="L165" s="47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</row>
    <row r="166" s="2" customFormat="1" ht="6.96" customHeight="1">
      <c r="A166" s="31"/>
      <c r="B166" s="32"/>
      <c r="C166" s="31"/>
      <c r="D166" s="31"/>
      <c r="E166" s="31"/>
      <c r="F166" s="31"/>
      <c r="G166" s="31"/>
      <c r="H166" s="31"/>
      <c r="I166" s="31"/>
      <c r="J166" s="31"/>
      <c r="K166" s="31"/>
      <c r="L166" s="47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</row>
    <row r="167" s="2" customFormat="1" ht="25.65" customHeight="1">
      <c r="A167" s="31"/>
      <c r="B167" s="32"/>
      <c r="C167" s="26" t="s">
        <v>22</v>
      </c>
      <c r="D167" s="31"/>
      <c r="E167" s="31"/>
      <c r="F167" s="23" t="str">
        <f>E13</f>
        <v>Obec Loděnice</v>
      </c>
      <c r="G167" s="31"/>
      <c r="H167" s="31"/>
      <c r="I167" s="26" t="s">
        <v>28</v>
      </c>
      <c r="J167" s="27" t="str">
        <f>E19</f>
        <v>SPEKTRA PRO spol.s.r.o., Beroun</v>
      </c>
      <c r="K167" s="31"/>
      <c r="L167" s="47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</row>
    <row r="168" s="2" customFormat="1" ht="15.15" customHeight="1">
      <c r="A168" s="31"/>
      <c r="B168" s="32"/>
      <c r="C168" s="26" t="s">
        <v>26</v>
      </c>
      <c r="D168" s="31"/>
      <c r="E168" s="31"/>
      <c r="F168" s="23" t="str">
        <f>IF(E16="","",E16)</f>
        <v xml:space="preserve"> </v>
      </c>
      <c r="G168" s="31"/>
      <c r="H168" s="31"/>
      <c r="I168" s="26" t="s">
        <v>31</v>
      </c>
      <c r="J168" s="27" t="str">
        <f>E22</f>
        <v>Zdeněk Drda</v>
      </c>
      <c r="K168" s="31"/>
      <c r="L168" s="47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</row>
    <row r="169" s="2" customFormat="1" ht="10.32" customHeight="1">
      <c r="A169" s="31"/>
      <c r="B169" s="32"/>
      <c r="C169" s="31"/>
      <c r="D169" s="31"/>
      <c r="E169" s="31"/>
      <c r="F169" s="31"/>
      <c r="G169" s="31"/>
      <c r="H169" s="31"/>
      <c r="I169" s="31"/>
      <c r="J169" s="31"/>
      <c r="K169" s="31"/>
      <c r="L169" s="47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</row>
    <row r="170" s="11" customFormat="1" ht="29.28" customHeight="1">
      <c r="A170" s="140"/>
      <c r="B170" s="141"/>
      <c r="C170" s="142" t="s">
        <v>142</v>
      </c>
      <c r="D170" s="143" t="s">
        <v>61</v>
      </c>
      <c r="E170" s="143" t="s">
        <v>57</v>
      </c>
      <c r="F170" s="143" t="s">
        <v>58</v>
      </c>
      <c r="G170" s="143" t="s">
        <v>143</v>
      </c>
      <c r="H170" s="143" t="s">
        <v>144</v>
      </c>
      <c r="I170" s="143" t="s">
        <v>145</v>
      </c>
      <c r="J170" s="143" t="s">
        <v>93</v>
      </c>
      <c r="K170" s="144" t="s">
        <v>146</v>
      </c>
      <c r="L170" s="145"/>
      <c r="M170" s="78" t="s">
        <v>1</v>
      </c>
      <c r="N170" s="79" t="s">
        <v>40</v>
      </c>
      <c r="O170" s="79" t="s">
        <v>147</v>
      </c>
      <c r="P170" s="79" t="s">
        <v>148</v>
      </c>
      <c r="Q170" s="79" t="s">
        <v>149</v>
      </c>
      <c r="R170" s="79" t="s">
        <v>150</v>
      </c>
      <c r="S170" s="79" t="s">
        <v>151</v>
      </c>
      <c r="T170" s="80" t="s">
        <v>152</v>
      </c>
      <c r="U170" s="140"/>
      <c r="V170" s="140"/>
      <c r="W170" s="140"/>
      <c r="X170" s="140"/>
      <c r="Y170" s="140"/>
      <c r="Z170" s="140"/>
      <c r="AA170" s="140"/>
      <c r="AB170" s="140"/>
      <c r="AC170" s="140"/>
      <c r="AD170" s="140"/>
      <c r="AE170" s="140"/>
    </row>
    <row r="171" s="2" customFormat="1" ht="22.8" customHeight="1">
      <c r="A171" s="31"/>
      <c r="B171" s="32"/>
      <c r="C171" s="85" t="s">
        <v>153</v>
      </c>
      <c r="D171" s="31"/>
      <c r="E171" s="31"/>
      <c r="F171" s="31"/>
      <c r="G171" s="31"/>
      <c r="H171" s="31"/>
      <c r="I171" s="31"/>
      <c r="J171" s="146">
        <f>BK171</f>
        <v>3402003</v>
      </c>
      <c r="K171" s="31"/>
      <c r="L171" s="32"/>
      <c r="M171" s="81"/>
      <c r="N171" s="65"/>
      <c r="O171" s="82"/>
      <c r="P171" s="147">
        <f>P172+P298</f>
        <v>56.173000000000002</v>
      </c>
      <c r="Q171" s="82"/>
      <c r="R171" s="147">
        <f>R172+R298</f>
        <v>13.563649999999999</v>
      </c>
      <c r="S171" s="82"/>
      <c r="T171" s="148">
        <f>T172+T298</f>
        <v>4.5596399999999999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T171" s="16" t="s">
        <v>75</v>
      </c>
      <c r="AU171" s="16" t="s">
        <v>95</v>
      </c>
      <c r="BK171" s="149">
        <f>BK172+BK298</f>
        <v>3402003</v>
      </c>
    </row>
    <row r="172" s="12" customFormat="1" ht="25.92" customHeight="1">
      <c r="A172" s="12"/>
      <c r="B172" s="150"/>
      <c r="C172" s="12"/>
      <c r="D172" s="151" t="s">
        <v>75</v>
      </c>
      <c r="E172" s="152" t="s">
        <v>154</v>
      </c>
      <c r="F172" s="152" t="s">
        <v>154</v>
      </c>
      <c r="G172" s="12"/>
      <c r="H172" s="12"/>
      <c r="I172" s="12"/>
      <c r="J172" s="153">
        <f>BK172</f>
        <v>2536003</v>
      </c>
      <c r="K172" s="12"/>
      <c r="L172" s="150"/>
      <c r="M172" s="154"/>
      <c r="N172" s="155"/>
      <c r="O172" s="155"/>
      <c r="P172" s="156">
        <f>P173+P187+P238+P291</f>
        <v>56.173000000000002</v>
      </c>
      <c r="Q172" s="155"/>
      <c r="R172" s="156">
        <f>R173+R187+R238+R291</f>
        <v>13.563649999999999</v>
      </c>
      <c r="S172" s="155"/>
      <c r="T172" s="157">
        <f>T173+T187+T238+T291</f>
        <v>4.5596399999999999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51" t="s">
        <v>81</v>
      </c>
      <c r="AT172" s="158" t="s">
        <v>75</v>
      </c>
      <c r="AU172" s="158" t="s">
        <v>76</v>
      </c>
      <c r="AY172" s="151" t="s">
        <v>155</v>
      </c>
      <c r="BK172" s="159">
        <f>BK173+BK187+BK238+BK291</f>
        <v>2536003</v>
      </c>
    </row>
    <row r="173" s="12" customFormat="1" ht="22.8" customHeight="1">
      <c r="A173" s="12"/>
      <c r="B173" s="150"/>
      <c r="C173" s="12"/>
      <c r="D173" s="151" t="s">
        <v>75</v>
      </c>
      <c r="E173" s="160" t="s">
        <v>156</v>
      </c>
      <c r="F173" s="160" t="s">
        <v>157</v>
      </c>
      <c r="G173" s="12"/>
      <c r="H173" s="12"/>
      <c r="I173" s="12"/>
      <c r="J173" s="161">
        <f>BK173</f>
        <v>69950</v>
      </c>
      <c r="K173" s="12"/>
      <c r="L173" s="150"/>
      <c r="M173" s="154"/>
      <c r="N173" s="155"/>
      <c r="O173" s="155"/>
      <c r="P173" s="156">
        <f>P174+P182</f>
        <v>6.4649999999999999</v>
      </c>
      <c r="Q173" s="155"/>
      <c r="R173" s="156">
        <f>R174+R182</f>
        <v>2.6369899999999999</v>
      </c>
      <c r="S173" s="155"/>
      <c r="T173" s="157">
        <f>T174+T182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151" t="s">
        <v>81</v>
      </c>
      <c r="AT173" s="158" t="s">
        <v>75</v>
      </c>
      <c r="AU173" s="158" t="s">
        <v>81</v>
      </c>
      <c r="AY173" s="151" t="s">
        <v>155</v>
      </c>
      <c r="BK173" s="159">
        <f>BK174+BK182</f>
        <v>69950</v>
      </c>
    </row>
    <row r="174" s="12" customFormat="1" ht="20.88" customHeight="1">
      <c r="A174" s="12"/>
      <c r="B174" s="150"/>
      <c r="C174" s="12"/>
      <c r="D174" s="151" t="s">
        <v>75</v>
      </c>
      <c r="E174" s="160" t="s">
        <v>158</v>
      </c>
      <c r="F174" s="160" t="s">
        <v>159</v>
      </c>
      <c r="G174" s="12"/>
      <c r="H174" s="12"/>
      <c r="I174" s="12"/>
      <c r="J174" s="161">
        <f>BK174</f>
        <v>51150</v>
      </c>
      <c r="K174" s="12"/>
      <c r="L174" s="150"/>
      <c r="M174" s="154"/>
      <c r="N174" s="155"/>
      <c r="O174" s="155"/>
      <c r="P174" s="156">
        <f>P175+P178+P180</f>
        <v>6.3559999999999999</v>
      </c>
      <c r="Q174" s="155"/>
      <c r="R174" s="156">
        <f>R175+R178+R180</f>
        <v>2.6369899999999999</v>
      </c>
      <c r="S174" s="155"/>
      <c r="T174" s="157">
        <f>T175+T178+T180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151" t="s">
        <v>81</v>
      </c>
      <c r="AT174" s="158" t="s">
        <v>75</v>
      </c>
      <c r="AU174" s="158" t="s">
        <v>87</v>
      </c>
      <c r="AY174" s="151" t="s">
        <v>155</v>
      </c>
      <c r="BK174" s="159">
        <f>BK175+BK178+BK180</f>
        <v>51150</v>
      </c>
    </row>
    <row r="175" s="13" customFormat="1" ht="20.88" customHeight="1">
      <c r="A175" s="13"/>
      <c r="B175" s="162"/>
      <c r="C175" s="13"/>
      <c r="D175" s="163" t="s">
        <v>75</v>
      </c>
      <c r="E175" s="163" t="s">
        <v>81</v>
      </c>
      <c r="F175" s="163" t="s">
        <v>160</v>
      </c>
      <c r="G175" s="13"/>
      <c r="H175" s="13"/>
      <c r="I175" s="13"/>
      <c r="J175" s="164">
        <f>BK175</f>
        <v>17650</v>
      </c>
      <c r="K175" s="13"/>
      <c r="L175" s="162"/>
      <c r="M175" s="165"/>
      <c r="N175" s="166"/>
      <c r="O175" s="166"/>
      <c r="P175" s="167">
        <f>SUM(P176:P177)</f>
        <v>4.8630000000000004</v>
      </c>
      <c r="Q175" s="166"/>
      <c r="R175" s="167">
        <f>SUM(R176:R177)</f>
        <v>0</v>
      </c>
      <c r="S175" s="166"/>
      <c r="T175" s="168">
        <f>SUM(T176:T177)</f>
        <v>0</v>
      </c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R175" s="163" t="s">
        <v>81</v>
      </c>
      <c r="AT175" s="169" t="s">
        <v>75</v>
      </c>
      <c r="AU175" s="169" t="s">
        <v>161</v>
      </c>
      <c r="AY175" s="163" t="s">
        <v>155</v>
      </c>
      <c r="BK175" s="170">
        <f>SUM(BK176:BK177)</f>
        <v>17650</v>
      </c>
    </row>
    <row r="176" s="2" customFormat="1" ht="24.15" customHeight="1">
      <c r="A176" s="31"/>
      <c r="B176" s="171"/>
      <c r="C176" s="172" t="s">
        <v>81</v>
      </c>
      <c r="D176" s="172" t="s">
        <v>162</v>
      </c>
      <c r="E176" s="173" t="s">
        <v>163</v>
      </c>
      <c r="F176" s="174" t="s">
        <v>164</v>
      </c>
      <c r="G176" s="175" t="s">
        <v>165</v>
      </c>
      <c r="H176" s="176">
        <v>1</v>
      </c>
      <c r="I176" s="177">
        <v>17650</v>
      </c>
      <c r="J176" s="177">
        <f>ROUND(I176*H176,2)</f>
        <v>17650</v>
      </c>
      <c r="K176" s="174" t="s">
        <v>1</v>
      </c>
      <c r="L176" s="32"/>
      <c r="M176" s="178" t="s">
        <v>1</v>
      </c>
      <c r="N176" s="179" t="s">
        <v>41</v>
      </c>
      <c r="O176" s="180">
        <v>4.8630000000000004</v>
      </c>
      <c r="P176" s="180">
        <f>O176*H176</f>
        <v>4.8630000000000004</v>
      </c>
      <c r="Q176" s="180">
        <v>0</v>
      </c>
      <c r="R176" s="180">
        <f>Q176*H176</f>
        <v>0</v>
      </c>
      <c r="S176" s="180">
        <v>0</v>
      </c>
      <c r="T176" s="181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82" t="s">
        <v>166</v>
      </c>
      <c r="AT176" s="182" t="s">
        <v>162</v>
      </c>
      <c r="AU176" s="182" t="s">
        <v>166</v>
      </c>
      <c r="AY176" s="16" t="s">
        <v>155</v>
      </c>
      <c r="BE176" s="183">
        <f>IF(N176="základní",J176,0)</f>
        <v>17650</v>
      </c>
      <c r="BF176" s="183">
        <f>IF(N176="snížená",J176,0)</f>
        <v>0</v>
      </c>
      <c r="BG176" s="183">
        <f>IF(N176="zákl. přenesená",J176,0)</f>
        <v>0</v>
      </c>
      <c r="BH176" s="183">
        <f>IF(N176="sníž. přenesená",J176,0)</f>
        <v>0</v>
      </c>
      <c r="BI176" s="183">
        <f>IF(N176="nulová",J176,0)</f>
        <v>0</v>
      </c>
      <c r="BJ176" s="16" t="s">
        <v>81</v>
      </c>
      <c r="BK176" s="183">
        <f>ROUND(I176*H176,2)</f>
        <v>17650</v>
      </c>
      <c r="BL176" s="16" t="s">
        <v>166</v>
      </c>
      <c r="BM176" s="182" t="s">
        <v>167</v>
      </c>
    </row>
    <row r="177" s="2" customFormat="1">
      <c r="A177" s="31"/>
      <c r="B177" s="32"/>
      <c r="C177" s="31"/>
      <c r="D177" s="184" t="s">
        <v>168</v>
      </c>
      <c r="E177" s="31"/>
      <c r="F177" s="185" t="s">
        <v>169</v>
      </c>
      <c r="G177" s="31"/>
      <c r="H177" s="31"/>
      <c r="I177" s="31"/>
      <c r="J177" s="31"/>
      <c r="K177" s="31"/>
      <c r="L177" s="32"/>
      <c r="M177" s="186"/>
      <c r="N177" s="187"/>
      <c r="O177" s="69"/>
      <c r="P177" s="69"/>
      <c r="Q177" s="69"/>
      <c r="R177" s="69"/>
      <c r="S177" s="69"/>
      <c r="T177" s="70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T177" s="16" t="s">
        <v>168</v>
      </c>
      <c r="AU177" s="16" t="s">
        <v>166</v>
      </c>
    </row>
    <row r="178" s="13" customFormat="1" ht="20.88" customHeight="1">
      <c r="A178" s="13"/>
      <c r="B178" s="162"/>
      <c r="C178" s="13"/>
      <c r="D178" s="163" t="s">
        <v>75</v>
      </c>
      <c r="E178" s="163" t="s">
        <v>87</v>
      </c>
      <c r="F178" s="163" t="s">
        <v>170</v>
      </c>
      <c r="G178" s="13"/>
      <c r="H178" s="13"/>
      <c r="I178" s="13"/>
      <c r="J178" s="164">
        <f>BK178</f>
        <v>15900</v>
      </c>
      <c r="K178" s="13"/>
      <c r="L178" s="162"/>
      <c r="M178" s="165"/>
      <c r="N178" s="166"/>
      <c r="O178" s="166"/>
      <c r="P178" s="167">
        <f>P179</f>
        <v>0.58399999999999996</v>
      </c>
      <c r="Q178" s="166"/>
      <c r="R178" s="167">
        <f>R179</f>
        <v>2.45329</v>
      </c>
      <c r="S178" s="166"/>
      <c r="T178" s="168">
        <f>T179</f>
        <v>0</v>
      </c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R178" s="163" t="s">
        <v>81</v>
      </c>
      <c r="AT178" s="169" t="s">
        <v>75</v>
      </c>
      <c r="AU178" s="169" t="s">
        <v>161</v>
      </c>
      <c r="AY178" s="163" t="s">
        <v>155</v>
      </c>
      <c r="BK178" s="170">
        <f>BK179</f>
        <v>15900</v>
      </c>
    </row>
    <row r="179" s="2" customFormat="1" ht="21.75" customHeight="1">
      <c r="A179" s="31"/>
      <c r="B179" s="171"/>
      <c r="C179" s="172" t="s">
        <v>87</v>
      </c>
      <c r="D179" s="172" t="s">
        <v>162</v>
      </c>
      <c r="E179" s="173" t="s">
        <v>171</v>
      </c>
      <c r="F179" s="174" t="s">
        <v>172</v>
      </c>
      <c r="G179" s="175" t="s">
        <v>165</v>
      </c>
      <c r="H179" s="176">
        <v>1</v>
      </c>
      <c r="I179" s="177">
        <v>15900</v>
      </c>
      <c r="J179" s="177">
        <f>ROUND(I179*H179,2)</f>
        <v>15900</v>
      </c>
      <c r="K179" s="174" t="s">
        <v>1</v>
      </c>
      <c r="L179" s="32"/>
      <c r="M179" s="178" t="s">
        <v>1</v>
      </c>
      <c r="N179" s="179" t="s">
        <v>41</v>
      </c>
      <c r="O179" s="180">
        <v>0.58399999999999996</v>
      </c>
      <c r="P179" s="180">
        <f>O179*H179</f>
        <v>0.58399999999999996</v>
      </c>
      <c r="Q179" s="180">
        <v>2.45329</v>
      </c>
      <c r="R179" s="180">
        <f>Q179*H179</f>
        <v>2.45329</v>
      </c>
      <c r="S179" s="180">
        <v>0</v>
      </c>
      <c r="T179" s="181">
        <f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82" t="s">
        <v>166</v>
      </c>
      <c r="AT179" s="182" t="s">
        <v>162</v>
      </c>
      <c r="AU179" s="182" t="s">
        <v>166</v>
      </c>
      <c r="AY179" s="16" t="s">
        <v>155</v>
      </c>
      <c r="BE179" s="183">
        <f>IF(N179="základní",J179,0)</f>
        <v>15900</v>
      </c>
      <c r="BF179" s="183">
        <f>IF(N179="snížená",J179,0)</f>
        <v>0</v>
      </c>
      <c r="BG179" s="183">
        <f>IF(N179="zákl. přenesená",J179,0)</f>
        <v>0</v>
      </c>
      <c r="BH179" s="183">
        <f>IF(N179="sníž. přenesená",J179,0)</f>
        <v>0</v>
      </c>
      <c r="BI179" s="183">
        <f>IF(N179="nulová",J179,0)</f>
        <v>0</v>
      </c>
      <c r="BJ179" s="16" t="s">
        <v>81</v>
      </c>
      <c r="BK179" s="183">
        <f>ROUND(I179*H179,2)</f>
        <v>15900</v>
      </c>
      <c r="BL179" s="16" t="s">
        <v>166</v>
      </c>
      <c r="BM179" s="182" t="s">
        <v>173</v>
      </c>
    </row>
    <row r="180" s="13" customFormat="1" ht="20.88" customHeight="1">
      <c r="A180" s="13"/>
      <c r="B180" s="162"/>
      <c r="C180" s="13"/>
      <c r="D180" s="163" t="s">
        <v>75</v>
      </c>
      <c r="E180" s="163" t="s">
        <v>174</v>
      </c>
      <c r="F180" s="163" t="s">
        <v>175</v>
      </c>
      <c r="G180" s="13"/>
      <c r="H180" s="13"/>
      <c r="I180" s="13"/>
      <c r="J180" s="164">
        <f>BK180</f>
        <v>17600</v>
      </c>
      <c r="K180" s="13"/>
      <c r="L180" s="162"/>
      <c r="M180" s="165"/>
      <c r="N180" s="166"/>
      <c r="O180" s="166"/>
      <c r="P180" s="167">
        <f>P181</f>
        <v>0.90900000000000003</v>
      </c>
      <c r="Q180" s="166"/>
      <c r="R180" s="167">
        <f>R181</f>
        <v>0.1837</v>
      </c>
      <c r="S180" s="166"/>
      <c r="T180" s="168">
        <f>T181</f>
        <v>0</v>
      </c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R180" s="163" t="s">
        <v>81</v>
      </c>
      <c r="AT180" s="169" t="s">
        <v>75</v>
      </c>
      <c r="AU180" s="169" t="s">
        <v>161</v>
      </c>
      <c r="AY180" s="163" t="s">
        <v>155</v>
      </c>
      <c r="BK180" s="170">
        <f>BK181</f>
        <v>17600</v>
      </c>
    </row>
    <row r="181" s="2" customFormat="1" ht="24.15" customHeight="1">
      <c r="A181" s="31"/>
      <c r="B181" s="171"/>
      <c r="C181" s="172" t="s">
        <v>161</v>
      </c>
      <c r="D181" s="172" t="s">
        <v>162</v>
      </c>
      <c r="E181" s="173" t="s">
        <v>176</v>
      </c>
      <c r="F181" s="174" t="s">
        <v>177</v>
      </c>
      <c r="G181" s="175" t="s">
        <v>165</v>
      </c>
      <c r="H181" s="176">
        <v>1</v>
      </c>
      <c r="I181" s="177">
        <v>17600</v>
      </c>
      <c r="J181" s="177">
        <f>ROUND(I181*H181,2)</f>
        <v>17600</v>
      </c>
      <c r="K181" s="174" t="s">
        <v>1</v>
      </c>
      <c r="L181" s="32"/>
      <c r="M181" s="178" t="s">
        <v>1</v>
      </c>
      <c r="N181" s="179" t="s">
        <v>41</v>
      </c>
      <c r="O181" s="180">
        <v>0.90900000000000003</v>
      </c>
      <c r="P181" s="180">
        <f>O181*H181</f>
        <v>0.90900000000000003</v>
      </c>
      <c r="Q181" s="180">
        <v>0.1837</v>
      </c>
      <c r="R181" s="180">
        <f>Q181*H181</f>
        <v>0.1837</v>
      </c>
      <c r="S181" s="180">
        <v>0</v>
      </c>
      <c r="T181" s="181">
        <f>S181*H181</f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82" t="s">
        <v>166</v>
      </c>
      <c r="AT181" s="182" t="s">
        <v>162</v>
      </c>
      <c r="AU181" s="182" t="s">
        <v>166</v>
      </c>
      <c r="AY181" s="16" t="s">
        <v>155</v>
      </c>
      <c r="BE181" s="183">
        <f>IF(N181="základní",J181,0)</f>
        <v>17600</v>
      </c>
      <c r="BF181" s="183">
        <f>IF(N181="snížená",J181,0)</f>
        <v>0</v>
      </c>
      <c r="BG181" s="183">
        <f>IF(N181="zákl. přenesená",J181,0)</f>
        <v>0</v>
      </c>
      <c r="BH181" s="183">
        <f>IF(N181="sníž. přenesená",J181,0)</f>
        <v>0</v>
      </c>
      <c r="BI181" s="183">
        <f>IF(N181="nulová",J181,0)</f>
        <v>0</v>
      </c>
      <c r="BJ181" s="16" t="s">
        <v>81</v>
      </c>
      <c r="BK181" s="183">
        <f>ROUND(I181*H181,2)</f>
        <v>17600</v>
      </c>
      <c r="BL181" s="16" t="s">
        <v>166</v>
      </c>
      <c r="BM181" s="182" t="s">
        <v>178</v>
      </c>
    </row>
    <row r="182" s="12" customFormat="1" ht="20.88" customHeight="1">
      <c r="A182" s="12"/>
      <c r="B182" s="150"/>
      <c r="C182" s="12"/>
      <c r="D182" s="151" t="s">
        <v>75</v>
      </c>
      <c r="E182" s="160" t="s">
        <v>179</v>
      </c>
      <c r="F182" s="160" t="s">
        <v>180</v>
      </c>
      <c r="G182" s="12"/>
      <c r="H182" s="12"/>
      <c r="I182" s="12"/>
      <c r="J182" s="161">
        <f>BK182</f>
        <v>18800</v>
      </c>
      <c r="K182" s="12"/>
      <c r="L182" s="150"/>
      <c r="M182" s="154"/>
      <c r="N182" s="155"/>
      <c r="O182" s="155"/>
      <c r="P182" s="156">
        <f>SUM(P183:P186)</f>
        <v>0.10900000000000001</v>
      </c>
      <c r="Q182" s="155"/>
      <c r="R182" s="156">
        <f>SUM(R183:R186)</f>
        <v>0</v>
      </c>
      <c r="S182" s="155"/>
      <c r="T182" s="157">
        <f>SUM(T183:T186)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51" t="s">
        <v>87</v>
      </c>
      <c r="AT182" s="158" t="s">
        <v>75</v>
      </c>
      <c r="AU182" s="158" t="s">
        <v>87</v>
      </c>
      <c r="AY182" s="151" t="s">
        <v>155</v>
      </c>
      <c r="BK182" s="159">
        <f>SUM(BK183:BK186)</f>
        <v>18800</v>
      </c>
    </row>
    <row r="183" s="2" customFormat="1" ht="24.15" customHeight="1">
      <c r="A183" s="31"/>
      <c r="B183" s="171"/>
      <c r="C183" s="172" t="s">
        <v>166</v>
      </c>
      <c r="D183" s="172" t="s">
        <v>162</v>
      </c>
      <c r="E183" s="173" t="s">
        <v>181</v>
      </c>
      <c r="F183" s="174" t="s">
        <v>182</v>
      </c>
      <c r="G183" s="175" t="s">
        <v>165</v>
      </c>
      <c r="H183" s="176">
        <v>1</v>
      </c>
      <c r="I183" s="177">
        <v>11300</v>
      </c>
      <c r="J183" s="177">
        <f>ROUND(I183*H183,2)</f>
        <v>11300</v>
      </c>
      <c r="K183" s="174" t="s">
        <v>1</v>
      </c>
      <c r="L183" s="32"/>
      <c r="M183" s="178" t="s">
        <v>1</v>
      </c>
      <c r="N183" s="179" t="s">
        <v>41</v>
      </c>
      <c r="O183" s="180">
        <v>0.024</v>
      </c>
      <c r="P183" s="180">
        <f>O183*H183</f>
        <v>0.024</v>
      </c>
      <c r="Q183" s="180">
        <v>0</v>
      </c>
      <c r="R183" s="180">
        <f>Q183*H183</f>
        <v>0</v>
      </c>
      <c r="S183" s="180">
        <v>0</v>
      </c>
      <c r="T183" s="181">
        <f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82" t="s">
        <v>183</v>
      </c>
      <c r="AT183" s="182" t="s">
        <v>162</v>
      </c>
      <c r="AU183" s="182" t="s">
        <v>161</v>
      </c>
      <c r="AY183" s="16" t="s">
        <v>155</v>
      </c>
      <c r="BE183" s="183">
        <f>IF(N183="základní",J183,0)</f>
        <v>11300</v>
      </c>
      <c r="BF183" s="183">
        <f>IF(N183="snížená",J183,0)</f>
        <v>0</v>
      </c>
      <c r="BG183" s="183">
        <f>IF(N183="zákl. přenesená",J183,0)</f>
        <v>0</v>
      </c>
      <c r="BH183" s="183">
        <f>IF(N183="sníž. přenesená",J183,0)</f>
        <v>0</v>
      </c>
      <c r="BI183" s="183">
        <f>IF(N183="nulová",J183,0)</f>
        <v>0</v>
      </c>
      <c r="BJ183" s="16" t="s">
        <v>81</v>
      </c>
      <c r="BK183" s="183">
        <f>ROUND(I183*H183,2)</f>
        <v>11300</v>
      </c>
      <c r="BL183" s="16" t="s">
        <v>183</v>
      </c>
      <c r="BM183" s="182" t="s">
        <v>184</v>
      </c>
    </row>
    <row r="184" s="2" customFormat="1">
      <c r="A184" s="31"/>
      <c r="B184" s="32"/>
      <c r="C184" s="31"/>
      <c r="D184" s="184" t="s">
        <v>168</v>
      </c>
      <c r="E184" s="31"/>
      <c r="F184" s="185" t="s">
        <v>185</v>
      </c>
      <c r="G184" s="31"/>
      <c r="H184" s="31"/>
      <c r="I184" s="31"/>
      <c r="J184" s="31"/>
      <c r="K184" s="31"/>
      <c r="L184" s="32"/>
      <c r="M184" s="186"/>
      <c r="N184" s="187"/>
      <c r="O184" s="69"/>
      <c r="P184" s="69"/>
      <c r="Q184" s="69"/>
      <c r="R184" s="69"/>
      <c r="S184" s="69"/>
      <c r="T184" s="70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T184" s="16" t="s">
        <v>168</v>
      </c>
      <c r="AU184" s="16" t="s">
        <v>161</v>
      </c>
    </row>
    <row r="185" s="2" customFormat="1" ht="16.5" customHeight="1">
      <c r="A185" s="31"/>
      <c r="B185" s="171"/>
      <c r="C185" s="172" t="s">
        <v>174</v>
      </c>
      <c r="D185" s="172" t="s">
        <v>162</v>
      </c>
      <c r="E185" s="173" t="s">
        <v>186</v>
      </c>
      <c r="F185" s="174" t="s">
        <v>187</v>
      </c>
      <c r="G185" s="175" t="s">
        <v>165</v>
      </c>
      <c r="H185" s="176">
        <v>1</v>
      </c>
      <c r="I185" s="177">
        <v>7500</v>
      </c>
      <c r="J185" s="177">
        <f>ROUND(I185*H185,2)</f>
        <v>7500</v>
      </c>
      <c r="K185" s="174" t="s">
        <v>1</v>
      </c>
      <c r="L185" s="32"/>
      <c r="M185" s="178" t="s">
        <v>1</v>
      </c>
      <c r="N185" s="179" t="s">
        <v>41</v>
      </c>
      <c r="O185" s="180">
        <v>0.085000000000000006</v>
      </c>
      <c r="P185" s="180">
        <f>O185*H185</f>
        <v>0.085000000000000006</v>
      </c>
      <c r="Q185" s="180">
        <v>0</v>
      </c>
      <c r="R185" s="180">
        <f>Q185*H185</f>
        <v>0</v>
      </c>
      <c r="S185" s="180">
        <v>0</v>
      </c>
      <c r="T185" s="181">
        <f>S185*H185</f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82" t="s">
        <v>183</v>
      </c>
      <c r="AT185" s="182" t="s">
        <v>162</v>
      </c>
      <c r="AU185" s="182" t="s">
        <v>161</v>
      </c>
      <c r="AY185" s="16" t="s">
        <v>155</v>
      </c>
      <c r="BE185" s="183">
        <f>IF(N185="základní",J185,0)</f>
        <v>7500</v>
      </c>
      <c r="BF185" s="183">
        <f>IF(N185="snížená",J185,0)</f>
        <v>0</v>
      </c>
      <c r="BG185" s="183">
        <f>IF(N185="zákl. přenesená",J185,0)</f>
        <v>0</v>
      </c>
      <c r="BH185" s="183">
        <f>IF(N185="sníž. přenesená",J185,0)</f>
        <v>0</v>
      </c>
      <c r="BI185" s="183">
        <f>IF(N185="nulová",J185,0)</f>
        <v>0</v>
      </c>
      <c r="BJ185" s="16" t="s">
        <v>81</v>
      </c>
      <c r="BK185" s="183">
        <f>ROUND(I185*H185,2)</f>
        <v>7500</v>
      </c>
      <c r="BL185" s="16" t="s">
        <v>183</v>
      </c>
      <c r="BM185" s="182" t="s">
        <v>188</v>
      </c>
    </row>
    <row r="186" s="2" customFormat="1">
      <c r="A186" s="31"/>
      <c r="B186" s="32"/>
      <c r="C186" s="31"/>
      <c r="D186" s="184" t="s">
        <v>168</v>
      </c>
      <c r="E186" s="31"/>
      <c r="F186" s="185" t="s">
        <v>189</v>
      </c>
      <c r="G186" s="31"/>
      <c r="H186" s="31"/>
      <c r="I186" s="31"/>
      <c r="J186" s="31"/>
      <c r="K186" s="31"/>
      <c r="L186" s="32"/>
      <c r="M186" s="186"/>
      <c r="N186" s="187"/>
      <c r="O186" s="69"/>
      <c r="P186" s="69"/>
      <c r="Q186" s="69"/>
      <c r="R186" s="69"/>
      <c r="S186" s="69"/>
      <c r="T186" s="70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T186" s="16" t="s">
        <v>168</v>
      </c>
      <c r="AU186" s="16" t="s">
        <v>161</v>
      </c>
    </row>
    <row r="187" s="12" customFormat="1" ht="22.8" customHeight="1">
      <c r="A187" s="12"/>
      <c r="B187" s="150"/>
      <c r="C187" s="12"/>
      <c r="D187" s="151" t="s">
        <v>75</v>
      </c>
      <c r="E187" s="160" t="s">
        <v>190</v>
      </c>
      <c r="F187" s="160" t="s">
        <v>191</v>
      </c>
      <c r="G187" s="12"/>
      <c r="H187" s="12"/>
      <c r="I187" s="12"/>
      <c r="J187" s="161">
        <f>BK187</f>
        <v>698180</v>
      </c>
      <c r="K187" s="12"/>
      <c r="L187" s="150"/>
      <c r="M187" s="154"/>
      <c r="N187" s="155"/>
      <c r="O187" s="155"/>
      <c r="P187" s="156">
        <f>P188+P210</f>
        <v>24.091999999999999</v>
      </c>
      <c r="Q187" s="155"/>
      <c r="R187" s="156">
        <f>R188+R210</f>
        <v>4.1381399999999999</v>
      </c>
      <c r="S187" s="155"/>
      <c r="T187" s="157">
        <f>T188+T210</f>
        <v>2.27982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151" t="s">
        <v>166</v>
      </c>
      <c r="AT187" s="158" t="s">
        <v>75</v>
      </c>
      <c r="AU187" s="158" t="s">
        <v>81</v>
      </c>
      <c r="AY187" s="151" t="s">
        <v>155</v>
      </c>
      <c r="BK187" s="159">
        <f>BK188+BK210</f>
        <v>698180</v>
      </c>
    </row>
    <row r="188" s="12" customFormat="1" ht="20.88" customHeight="1">
      <c r="A188" s="12"/>
      <c r="B188" s="150"/>
      <c r="C188" s="12"/>
      <c r="D188" s="151" t="s">
        <v>75</v>
      </c>
      <c r="E188" s="160" t="s">
        <v>158</v>
      </c>
      <c r="F188" s="160" t="s">
        <v>159</v>
      </c>
      <c r="G188" s="12"/>
      <c r="H188" s="12"/>
      <c r="I188" s="12"/>
      <c r="J188" s="161">
        <f>BK188</f>
        <v>156200</v>
      </c>
      <c r="K188" s="12"/>
      <c r="L188" s="150"/>
      <c r="M188" s="154"/>
      <c r="N188" s="155"/>
      <c r="O188" s="155"/>
      <c r="P188" s="156">
        <f>P189+P191+P194+P196+P198+P201+P204+P207</f>
        <v>15.766000000000002</v>
      </c>
      <c r="Q188" s="155"/>
      <c r="R188" s="156">
        <f>R189+R191+R194+R196+R198+R201+R204+R207</f>
        <v>4.0909699999999996</v>
      </c>
      <c r="S188" s="155"/>
      <c r="T188" s="157">
        <f>T189+T191+T194+T196+T198+T201+T204+T207</f>
        <v>2.27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151" t="s">
        <v>81</v>
      </c>
      <c r="AT188" s="158" t="s">
        <v>75</v>
      </c>
      <c r="AU188" s="158" t="s">
        <v>87</v>
      </c>
      <c r="AY188" s="151" t="s">
        <v>155</v>
      </c>
      <c r="BK188" s="159">
        <f>BK189+BK191+BK194+BK196+BK198+BK201+BK204+BK207</f>
        <v>156200</v>
      </c>
    </row>
    <row r="189" s="13" customFormat="1" ht="20.88" customHeight="1">
      <c r="A189" s="13"/>
      <c r="B189" s="162"/>
      <c r="C189" s="13"/>
      <c r="D189" s="163" t="s">
        <v>75</v>
      </c>
      <c r="E189" s="163" t="s">
        <v>161</v>
      </c>
      <c r="F189" s="163" t="s">
        <v>192</v>
      </c>
      <c r="G189" s="13"/>
      <c r="H189" s="13"/>
      <c r="I189" s="13"/>
      <c r="J189" s="164">
        <f>BK189</f>
        <v>37620</v>
      </c>
      <c r="K189" s="13"/>
      <c r="L189" s="162"/>
      <c r="M189" s="165"/>
      <c r="N189" s="166"/>
      <c r="O189" s="166"/>
      <c r="P189" s="167">
        <f>P190</f>
        <v>3.7650000000000001</v>
      </c>
      <c r="Q189" s="166"/>
      <c r="R189" s="167">
        <f>R190</f>
        <v>1.80972</v>
      </c>
      <c r="S189" s="166"/>
      <c r="T189" s="168">
        <f>T190</f>
        <v>0</v>
      </c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R189" s="163" t="s">
        <v>81</v>
      </c>
      <c r="AT189" s="169" t="s">
        <v>75</v>
      </c>
      <c r="AU189" s="169" t="s">
        <v>161</v>
      </c>
      <c r="AY189" s="163" t="s">
        <v>155</v>
      </c>
      <c r="BK189" s="170">
        <f>BK190</f>
        <v>37620</v>
      </c>
    </row>
    <row r="190" s="2" customFormat="1" ht="16.5" customHeight="1">
      <c r="A190" s="31"/>
      <c r="B190" s="171"/>
      <c r="C190" s="172" t="s">
        <v>193</v>
      </c>
      <c r="D190" s="172" t="s">
        <v>162</v>
      </c>
      <c r="E190" s="173" t="s">
        <v>194</v>
      </c>
      <c r="F190" s="174" t="s">
        <v>195</v>
      </c>
      <c r="G190" s="175" t="s">
        <v>165</v>
      </c>
      <c r="H190" s="176">
        <v>1</v>
      </c>
      <c r="I190" s="177">
        <v>37620</v>
      </c>
      <c r="J190" s="177">
        <f>ROUND(I190*H190,2)</f>
        <v>37620</v>
      </c>
      <c r="K190" s="174" t="s">
        <v>1</v>
      </c>
      <c r="L190" s="32"/>
      <c r="M190" s="178" t="s">
        <v>1</v>
      </c>
      <c r="N190" s="179" t="s">
        <v>41</v>
      </c>
      <c r="O190" s="180">
        <v>3.7650000000000001</v>
      </c>
      <c r="P190" s="180">
        <f>O190*H190</f>
        <v>3.7650000000000001</v>
      </c>
      <c r="Q190" s="180">
        <v>1.80972</v>
      </c>
      <c r="R190" s="180">
        <f>Q190*H190</f>
        <v>1.80972</v>
      </c>
      <c r="S190" s="180">
        <v>0</v>
      </c>
      <c r="T190" s="181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82" t="s">
        <v>166</v>
      </c>
      <c r="AT190" s="182" t="s">
        <v>162</v>
      </c>
      <c r="AU190" s="182" t="s">
        <v>166</v>
      </c>
      <c r="AY190" s="16" t="s">
        <v>155</v>
      </c>
      <c r="BE190" s="183">
        <f>IF(N190="základní",J190,0)</f>
        <v>37620</v>
      </c>
      <c r="BF190" s="183">
        <f>IF(N190="snížená",J190,0)</f>
        <v>0</v>
      </c>
      <c r="BG190" s="183">
        <f>IF(N190="zákl. přenesená",J190,0)</f>
        <v>0</v>
      </c>
      <c r="BH190" s="183">
        <f>IF(N190="sníž. přenesená",J190,0)</f>
        <v>0</v>
      </c>
      <c r="BI190" s="183">
        <f>IF(N190="nulová",J190,0)</f>
        <v>0</v>
      </c>
      <c r="BJ190" s="16" t="s">
        <v>81</v>
      </c>
      <c r="BK190" s="183">
        <f>ROUND(I190*H190,2)</f>
        <v>37620</v>
      </c>
      <c r="BL190" s="16" t="s">
        <v>166</v>
      </c>
      <c r="BM190" s="182" t="s">
        <v>196</v>
      </c>
    </row>
    <row r="191" s="13" customFormat="1" ht="20.88" customHeight="1">
      <c r="A191" s="13"/>
      <c r="B191" s="162"/>
      <c r="C191" s="13"/>
      <c r="D191" s="163" t="s">
        <v>75</v>
      </c>
      <c r="E191" s="163" t="s">
        <v>197</v>
      </c>
      <c r="F191" s="163" t="s">
        <v>198</v>
      </c>
      <c r="G191" s="13"/>
      <c r="H191" s="13"/>
      <c r="I191" s="13"/>
      <c r="J191" s="164">
        <f>BK191</f>
        <v>25780</v>
      </c>
      <c r="K191" s="13"/>
      <c r="L191" s="162"/>
      <c r="M191" s="165"/>
      <c r="N191" s="166"/>
      <c r="O191" s="166"/>
      <c r="P191" s="167">
        <f>SUM(P192:P193)</f>
        <v>0.56000000000000005</v>
      </c>
      <c r="Q191" s="166"/>
      <c r="R191" s="167">
        <f>SUM(R192:R193)</f>
        <v>0.0247</v>
      </c>
      <c r="S191" s="166"/>
      <c r="T191" s="168">
        <f>SUM(T192:T193)</f>
        <v>0</v>
      </c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R191" s="163" t="s">
        <v>81</v>
      </c>
      <c r="AT191" s="169" t="s">
        <v>75</v>
      </c>
      <c r="AU191" s="169" t="s">
        <v>161</v>
      </c>
      <c r="AY191" s="163" t="s">
        <v>155</v>
      </c>
      <c r="BK191" s="170">
        <f>SUM(BK192:BK193)</f>
        <v>25780</v>
      </c>
    </row>
    <row r="192" s="2" customFormat="1" ht="16.5" customHeight="1">
      <c r="A192" s="31"/>
      <c r="B192" s="171"/>
      <c r="C192" s="172" t="s">
        <v>199</v>
      </c>
      <c r="D192" s="172" t="s">
        <v>162</v>
      </c>
      <c r="E192" s="173" t="s">
        <v>200</v>
      </c>
      <c r="F192" s="174" t="s">
        <v>201</v>
      </c>
      <c r="G192" s="175" t="s">
        <v>165</v>
      </c>
      <c r="H192" s="176">
        <v>1</v>
      </c>
      <c r="I192" s="177">
        <v>25780</v>
      </c>
      <c r="J192" s="177">
        <f>ROUND(I192*H192,2)</f>
        <v>25780</v>
      </c>
      <c r="K192" s="174" t="s">
        <v>1</v>
      </c>
      <c r="L192" s="32"/>
      <c r="M192" s="178" t="s">
        <v>1</v>
      </c>
      <c r="N192" s="179" t="s">
        <v>41</v>
      </c>
      <c r="O192" s="180">
        <v>0.56000000000000005</v>
      </c>
      <c r="P192" s="180">
        <f>O192*H192</f>
        <v>0.56000000000000005</v>
      </c>
      <c r="Q192" s="180">
        <v>0.0247</v>
      </c>
      <c r="R192" s="180">
        <f>Q192*H192</f>
        <v>0.0247</v>
      </c>
      <c r="S192" s="180">
        <v>0</v>
      </c>
      <c r="T192" s="181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82" t="s">
        <v>166</v>
      </c>
      <c r="AT192" s="182" t="s">
        <v>162</v>
      </c>
      <c r="AU192" s="182" t="s">
        <v>166</v>
      </c>
      <c r="AY192" s="16" t="s">
        <v>155</v>
      </c>
      <c r="BE192" s="183">
        <f>IF(N192="základní",J192,0)</f>
        <v>25780</v>
      </c>
      <c r="BF192" s="183">
        <f>IF(N192="snížená",J192,0)</f>
        <v>0</v>
      </c>
      <c r="BG192" s="183">
        <f>IF(N192="zákl. přenesená",J192,0)</f>
        <v>0</v>
      </c>
      <c r="BH192" s="183">
        <f>IF(N192="sníž. přenesená",J192,0)</f>
        <v>0</v>
      </c>
      <c r="BI192" s="183">
        <f>IF(N192="nulová",J192,0)</f>
        <v>0</v>
      </c>
      <c r="BJ192" s="16" t="s">
        <v>81</v>
      </c>
      <c r="BK192" s="183">
        <f>ROUND(I192*H192,2)</f>
        <v>25780</v>
      </c>
      <c r="BL192" s="16" t="s">
        <v>166</v>
      </c>
      <c r="BM192" s="182" t="s">
        <v>202</v>
      </c>
    </row>
    <row r="193" s="2" customFormat="1">
      <c r="A193" s="31"/>
      <c r="B193" s="32"/>
      <c r="C193" s="31"/>
      <c r="D193" s="184" t="s">
        <v>168</v>
      </c>
      <c r="E193" s="31"/>
      <c r="F193" s="185" t="s">
        <v>203</v>
      </c>
      <c r="G193" s="31"/>
      <c r="H193" s="31"/>
      <c r="I193" s="31"/>
      <c r="J193" s="31"/>
      <c r="K193" s="31"/>
      <c r="L193" s="32"/>
      <c r="M193" s="186"/>
      <c r="N193" s="187"/>
      <c r="O193" s="69"/>
      <c r="P193" s="69"/>
      <c r="Q193" s="69"/>
      <c r="R193" s="69"/>
      <c r="S193" s="69"/>
      <c r="T193" s="70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T193" s="16" t="s">
        <v>168</v>
      </c>
      <c r="AU193" s="16" t="s">
        <v>166</v>
      </c>
    </row>
    <row r="194" s="13" customFormat="1" ht="20.88" customHeight="1">
      <c r="A194" s="13"/>
      <c r="B194" s="162"/>
      <c r="C194" s="13"/>
      <c r="D194" s="163" t="s">
        <v>75</v>
      </c>
      <c r="E194" s="163" t="s">
        <v>204</v>
      </c>
      <c r="F194" s="163" t="s">
        <v>205</v>
      </c>
      <c r="G194" s="13"/>
      <c r="H194" s="13"/>
      <c r="I194" s="13"/>
      <c r="J194" s="164">
        <f>BK194</f>
        <v>25000</v>
      </c>
      <c r="K194" s="13"/>
      <c r="L194" s="162"/>
      <c r="M194" s="165"/>
      <c r="N194" s="166"/>
      <c r="O194" s="166"/>
      <c r="P194" s="167">
        <f>P195</f>
        <v>0.056000000000000001</v>
      </c>
      <c r="Q194" s="166"/>
      <c r="R194" s="167">
        <f>R195</f>
        <v>0</v>
      </c>
      <c r="S194" s="166"/>
      <c r="T194" s="168">
        <f>T195</f>
        <v>0</v>
      </c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R194" s="163" t="s">
        <v>81</v>
      </c>
      <c r="AT194" s="169" t="s">
        <v>75</v>
      </c>
      <c r="AU194" s="169" t="s">
        <v>161</v>
      </c>
      <c r="AY194" s="163" t="s">
        <v>155</v>
      </c>
      <c r="BK194" s="170">
        <f>BK195</f>
        <v>25000</v>
      </c>
    </row>
    <row r="195" s="2" customFormat="1" ht="16.5" customHeight="1">
      <c r="A195" s="31"/>
      <c r="B195" s="171"/>
      <c r="C195" s="172" t="s">
        <v>206</v>
      </c>
      <c r="D195" s="172" t="s">
        <v>162</v>
      </c>
      <c r="E195" s="173" t="s">
        <v>207</v>
      </c>
      <c r="F195" s="174" t="s">
        <v>208</v>
      </c>
      <c r="G195" s="175" t="s">
        <v>165</v>
      </c>
      <c r="H195" s="176">
        <v>1</v>
      </c>
      <c r="I195" s="177">
        <v>25000</v>
      </c>
      <c r="J195" s="177">
        <f>ROUND(I195*H195,2)</f>
        <v>25000</v>
      </c>
      <c r="K195" s="174" t="s">
        <v>1</v>
      </c>
      <c r="L195" s="32"/>
      <c r="M195" s="178" t="s">
        <v>1</v>
      </c>
      <c r="N195" s="179" t="s">
        <v>41</v>
      </c>
      <c r="O195" s="180">
        <v>0.056000000000000001</v>
      </c>
      <c r="P195" s="180">
        <f>O195*H195</f>
        <v>0.056000000000000001</v>
      </c>
      <c r="Q195" s="180">
        <v>0</v>
      </c>
      <c r="R195" s="180">
        <f>Q195*H195</f>
        <v>0</v>
      </c>
      <c r="S195" s="180">
        <v>0</v>
      </c>
      <c r="T195" s="181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82" t="s">
        <v>166</v>
      </c>
      <c r="AT195" s="182" t="s">
        <v>162</v>
      </c>
      <c r="AU195" s="182" t="s">
        <v>166</v>
      </c>
      <c r="AY195" s="16" t="s">
        <v>155</v>
      </c>
      <c r="BE195" s="183">
        <f>IF(N195="základní",J195,0)</f>
        <v>25000</v>
      </c>
      <c r="BF195" s="183">
        <f>IF(N195="snížená",J195,0)</f>
        <v>0</v>
      </c>
      <c r="BG195" s="183">
        <f>IF(N195="zákl. přenesená",J195,0)</f>
        <v>0</v>
      </c>
      <c r="BH195" s="183">
        <f>IF(N195="sníž. přenesená",J195,0)</f>
        <v>0</v>
      </c>
      <c r="BI195" s="183">
        <f>IF(N195="nulová",J195,0)</f>
        <v>0</v>
      </c>
      <c r="BJ195" s="16" t="s">
        <v>81</v>
      </c>
      <c r="BK195" s="183">
        <f>ROUND(I195*H195,2)</f>
        <v>25000</v>
      </c>
      <c r="BL195" s="16" t="s">
        <v>166</v>
      </c>
      <c r="BM195" s="182" t="s">
        <v>209</v>
      </c>
    </row>
    <row r="196" s="13" customFormat="1" ht="20.88" customHeight="1">
      <c r="A196" s="13"/>
      <c r="B196" s="162"/>
      <c r="C196" s="13"/>
      <c r="D196" s="163" t="s">
        <v>75</v>
      </c>
      <c r="E196" s="163" t="s">
        <v>210</v>
      </c>
      <c r="F196" s="163" t="s">
        <v>211</v>
      </c>
      <c r="G196" s="13"/>
      <c r="H196" s="13"/>
      <c r="I196" s="13"/>
      <c r="J196" s="164">
        <f>BK196</f>
        <v>7600</v>
      </c>
      <c r="K196" s="13"/>
      <c r="L196" s="162"/>
      <c r="M196" s="165"/>
      <c r="N196" s="166"/>
      <c r="O196" s="166"/>
      <c r="P196" s="167">
        <f>P197</f>
        <v>3.2130000000000001</v>
      </c>
      <c r="Q196" s="166"/>
      <c r="R196" s="167">
        <f>R197</f>
        <v>2.2563399999999998</v>
      </c>
      <c r="S196" s="166"/>
      <c r="T196" s="168">
        <f>T197</f>
        <v>0</v>
      </c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R196" s="163" t="s">
        <v>81</v>
      </c>
      <c r="AT196" s="169" t="s">
        <v>75</v>
      </c>
      <c r="AU196" s="169" t="s">
        <v>161</v>
      </c>
      <c r="AY196" s="163" t="s">
        <v>155</v>
      </c>
      <c r="BK196" s="170">
        <f>BK197</f>
        <v>7600</v>
      </c>
    </row>
    <row r="197" s="2" customFormat="1" ht="16.5" customHeight="1">
      <c r="A197" s="31"/>
      <c r="B197" s="171"/>
      <c r="C197" s="172" t="s">
        <v>212</v>
      </c>
      <c r="D197" s="172" t="s">
        <v>162</v>
      </c>
      <c r="E197" s="173" t="s">
        <v>213</v>
      </c>
      <c r="F197" s="174" t="s">
        <v>214</v>
      </c>
      <c r="G197" s="175" t="s">
        <v>165</v>
      </c>
      <c r="H197" s="176">
        <v>1</v>
      </c>
      <c r="I197" s="177">
        <v>7600</v>
      </c>
      <c r="J197" s="177">
        <f>ROUND(I197*H197,2)</f>
        <v>7600</v>
      </c>
      <c r="K197" s="174" t="s">
        <v>1</v>
      </c>
      <c r="L197" s="32"/>
      <c r="M197" s="178" t="s">
        <v>1</v>
      </c>
      <c r="N197" s="179" t="s">
        <v>41</v>
      </c>
      <c r="O197" s="180">
        <v>3.2130000000000001</v>
      </c>
      <c r="P197" s="180">
        <f>O197*H197</f>
        <v>3.2130000000000001</v>
      </c>
      <c r="Q197" s="180">
        <v>2.2563399999999998</v>
      </c>
      <c r="R197" s="180">
        <f>Q197*H197</f>
        <v>2.2563399999999998</v>
      </c>
      <c r="S197" s="180">
        <v>0</v>
      </c>
      <c r="T197" s="181">
        <f>S197*H197</f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82" t="s">
        <v>166</v>
      </c>
      <c r="AT197" s="182" t="s">
        <v>162</v>
      </c>
      <c r="AU197" s="182" t="s">
        <v>166</v>
      </c>
      <c r="AY197" s="16" t="s">
        <v>155</v>
      </c>
      <c r="BE197" s="183">
        <f>IF(N197="základní",J197,0)</f>
        <v>7600</v>
      </c>
      <c r="BF197" s="183">
        <f>IF(N197="snížená",J197,0)</f>
        <v>0</v>
      </c>
      <c r="BG197" s="183">
        <f>IF(N197="zákl. přenesená",J197,0)</f>
        <v>0</v>
      </c>
      <c r="BH197" s="183">
        <f>IF(N197="sníž. přenesená",J197,0)</f>
        <v>0</v>
      </c>
      <c r="BI197" s="183">
        <f>IF(N197="nulová",J197,0)</f>
        <v>0</v>
      </c>
      <c r="BJ197" s="16" t="s">
        <v>81</v>
      </c>
      <c r="BK197" s="183">
        <f>ROUND(I197*H197,2)</f>
        <v>7600</v>
      </c>
      <c r="BL197" s="16" t="s">
        <v>166</v>
      </c>
      <c r="BM197" s="182" t="s">
        <v>215</v>
      </c>
    </row>
    <row r="198" s="13" customFormat="1" ht="20.88" customHeight="1">
      <c r="A198" s="13"/>
      <c r="B198" s="162"/>
      <c r="C198" s="13"/>
      <c r="D198" s="163" t="s">
        <v>75</v>
      </c>
      <c r="E198" s="163" t="s">
        <v>216</v>
      </c>
      <c r="F198" s="163" t="s">
        <v>217</v>
      </c>
      <c r="G198" s="13"/>
      <c r="H198" s="13"/>
      <c r="I198" s="13"/>
      <c r="J198" s="164">
        <f>BK198</f>
        <v>15400</v>
      </c>
      <c r="K198" s="13"/>
      <c r="L198" s="162"/>
      <c r="M198" s="165"/>
      <c r="N198" s="166"/>
      <c r="O198" s="166"/>
      <c r="P198" s="167">
        <f>SUM(P199:P200)</f>
        <v>0.126</v>
      </c>
      <c r="Q198" s="166"/>
      <c r="R198" s="167">
        <f>SUM(R199:R200)</f>
        <v>0.00021000000000000001</v>
      </c>
      <c r="S198" s="166"/>
      <c r="T198" s="168">
        <f>SUM(T199:T200)</f>
        <v>0</v>
      </c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R198" s="163" t="s">
        <v>81</v>
      </c>
      <c r="AT198" s="169" t="s">
        <v>75</v>
      </c>
      <c r="AU198" s="169" t="s">
        <v>161</v>
      </c>
      <c r="AY198" s="163" t="s">
        <v>155</v>
      </c>
      <c r="BK198" s="170">
        <f>SUM(BK199:BK200)</f>
        <v>15400</v>
      </c>
    </row>
    <row r="199" s="2" customFormat="1" ht="16.5" customHeight="1">
      <c r="A199" s="31"/>
      <c r="B199" s="171"/>
      <c r="C199" s="172" t="s">
        <v>218</v>
      </c>
      <c r="D199" s="172" t="s">
        <v>162</v>
      </c>
      <c r="E199" s="173" t="s">
        <v>219</v>
      </c>
      <c r="F199" s="174" t="s">
        <v>220</v>
      </c>
      <c r="G199" s="175" t="s">
        <v>165</v>
      </c>
      <c r="H199" s="176">
        <v>1</v>
      </c>
      <c r="I199" s="177">
        <v>15400</v>
      </c>
      <c r="J199" s="177">
        <f>ROUND(I199*H199,2)</f>
        <v>15400</v>
      </c>
      <c r="K199" s="174" t="s">
        <v>1</v>
      </c>
      <c r="L199" s="32"/>
      <c r="M199" s="178" t="s">
        <v>1</v>
      </c>
      <c r="N199" s="179" t="s">
        <v>41</v>
      </c>
      <c r="O199" s="180">
        <v>0.126</v>
      </c>
      <c r="P199" s="180">
        <f>O199*H199</f>
        <v>0.126</v>
      </c>
      <c r="Q199" s="180">
        <v>0.00021000000000000001</v>
      </c>
      <c r="R199" s="180">
        <f>Q199*H199</f>
        <v>0.00021000000000000001</v>
      </c>
      <c r="S199" s="180">
        <v>0</v>
      </c>
      <c r="T199" s="181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82" t="s">
        <v>166</v>
      </c>
      <c r="AT199" s="182" t="s">
        <v>162</v>
      </c>
      <c r="AU199" s="182" t="s">
        <v>166</v>
      </c>
      <c r="AY199" s="16" t="s">
        <v>155</v>
      </c>
      <c r="BE199" s="183">
        <f>IF(N199="základní",J199,0)</f>
        <v>15400</v>
      </c>
      <c r="BF199" s="183">
        <f>IF(N199="snížená",J199,0)</f>
        <v>0</v>
      </c>
      <c r="BG199" s="183">
        <f>IF(N199="zákl. přenesená",J199,0)</f>
        <v>0</v>
      </c>
      <c r="BH199" s="183">
        <f>IF(N199="sníž. přenesená",J199,0)</f>
        <v>0</v>
      </c>
      <c r="BI199" s="183">
        <f>IF(N199="nulová",J199,0)</f>
        <v>0</v>
      </c>
      <c r="BJ199" s="16" t="s">
        <v>81</v>
      </c>
      <c r="BK199" s="183">
        <f>ROUND(I199*H199,2)</f>
        <v>15400</v>
      </c>
      <c r="BL199" s="16" t="s">
        <v>166</v>
      </c>
      <c r="BM199" s="182" t="s">
        <v>221</v>
      </c>
    </row>
    <row r="200" s="2" customFormat="1">
      <c r="A200" s="31"/>
      <c r="B200" s="32"/>
      <c r="C200" s="31"/>
      <c r="D200" s="184" t="s">
        <v>168</v>
      </c>
      <c r="E200" s="31"/>
      <c r="F200" s="185" t="s">
        <v>222</v>
      </c>
      <c r="G200" s="31"/>
      <c r="H200" s="31"/>
      <c r="I200" s="31"/>
      <c r="J200" s="31"/>
      <c r="K200" s="31"/>
      <c r="L200" s="32"/>
      <c r="M200" s="186"/>
      <c r="N200" s="187"/>
      <c r="O200" s="69"/>
      <c r="P200" s="69"/>
      <c r="Q200" s="69"/>
      <c r="R200" s="69"/>
      <c r="S200" s="69"/>
      <c r="T200" s="70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T200" s="16" t="s">
        <v>168</v>
      </c>
      <c r="AU200" s="16" t="s">
        <v>166</v>
      </c>
    </row>
    <row r="201" s="13" customFormat="1" ht="20.88" customHeight="1">
      <c r="A201" s="13"/>
      <c r="B201" s="162"/>
      <c r="C201" s="13"/>
      <c r="D201" s="163" t="s">
        <v>75</v>
      </c>
      <c r="E201" s="163" t="s">
        <v>223</v>
      </c>
      <c r="F201" s="163" t="s">
        <v>224</v>
      </c>
      <c r="G201" s="13"/>
      <c r="H201" s="13"/>
      <c r="I201" s="13"/>
      <c r="J201" s="164">
        <f>BK201</f>
        <v>23750</v>
      </c>
      <c r="K201" s="13"/>
      <c r="L201" s="162"/>
      <c r="M201" s="165"/>
      <c r="N201" s="166"/>
      <c r="O201" s="166"/>
      <c r="P201" s="167">
        <f>SUM(P202:P203)</f>
        <v>1.5860000000000001</v>
      </c>
      <c r="Q201" s="166"/>
      <c r="R201" s="167">
        <f>SUM(R202:R203)</f>
        <v>0</v>
      </c>
      <c r="S201" s="166"/>
      <c r="T201" s="168">
        <f>SUM(T202:T203)</f>
        <v>2.27</v>
      </c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R201" s="163" t="s">
        <v>81</v>
      </c>
      <c r="AT201" s="169" t="s">
        <v>75</v>
      </c>
      <c r="AU201" s="169" t="s">
        <v>161</v>
      </c>
      <c r="AY201" s="163" t="s">
        <v>155</v>
      </c>
      <c r="BK201" s="170">
        <f>SUM(BK202:BK203)</f>
        <v>23750</v>
      </c>
    </row>
    <row r="202" s="2" customFormat="1" ht="16.5" customHeight="1">
      <c r="A202" s="31"/>
      <c r="B202" s="171"/>
      <c r="C202" s="172" t="s">
        <v>225</v>
      </c>
      <c r="D202" s="172" t="s">
        <v>162</v>
      </c>
      <c r="E202" s="173" t="s">
        <v>226</v>
      </c>
      <c r="F202" s="174" t="s">
        <v>227</v>
      </c>
      <c r="G202" s="175" t="s">
        <v>165</v>
      </c>
      <c r="H202" s="176">
        <v>1</v>
      </c>
      <c r="I202" s="177">
        <v>23750</v>
      </c>
      <c r="J202" s="177">
        <f>ROUND(I202*H202,2)</f>
        <v>23750</v>
      </c>
      <c r="K202" s="174" t="s">
        <v>1</v>
      </c>
      <c r="L202" s="32"/>
      <c r="M202" s="178" t="s">
        <v>1</v>
      </c>
      <c r="N202" s="179" t="s">
        <v>41</v>
      </c>
      <c r="O202" s="180">
        <v>1.5860000000000001</v>
      </c>
      <c r="P202" s="180">
        <f>O202*H202</f>
        <v>1.5860000000000001</v>
      </c>
      <c r="Q202" s="180">
        <v>0</v>
      </c>
      <c r="R202" s="180">
        <f>Q202*H202</f>
        <v>0</v>
      </c>
      <c r="S202" s="180">
        <v>2.27</v>
      </c>
      <c r="T202" s="181">
        <f>S202*H202</f>
        <v>2.27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82" t="s">
        <v>166</v>
      </c>
      <c r="AT202" s="182" t="s">
        <v>162</v>
      </c>
      <c r="AU202" s="182" t="s">
        <v>166</v>
      </c>
      <c r="AY202" s="16" t="s">
        <v>155</v>
      </c>
      <c r="BE202" s="183">
        <f>IF(N202="základní",J202,0)</f>
        <v>23750</v>
      </c>
      <c r="BF202" s="183">
        <f>IF(N202="snížená",J202,0)</f>
        <v>0</v>
      </c>
      <c r="BG202" s="183">
        <f>IF(N202="zákl. přenesená",J202,0)</f>
        <v>0</v>
      </c>
      <c r="BH202" s="183">
        <f>IF(N202="sníž. přenesená",J202,0)</f>
        <v>0</v>
      </c>
      <c r="BI202" s="183">
        <f>IF(N202="nulová",J202,0)</f>
        <v>0</v>
      </c>
      <c r="BJ202" s="16" t="s">
        <v>81</v>
      </c>
      <c r="BK202" s="183">
        <f>ROUND(I202*H202,2)</f>
        <v>23750</v>
      </c>
      <c r="BL202" s="16" t="s">
        <v>166</v>
      </c>
      <c r="BM202" s="182" t="s">
        <v>228</v>
      </c>
    </row>
    <row r="203" s="2" customFormat="1">
      <c r="A203" s="31"/>
      <c r="B203" s="32"/>
      <c r="C203" s="31"/>
      <c r="D203" s="184" t="s">
        <v>168</v>
      </c>
      <c r="E203" s="31"/>
      <c r="F203" s="185" t="s">
        <v>229</v>
      </c>
      <c r="G203" s="31"/>
      <c r="H203" s="31"/>
      <c r="I203" s="31"/>
      <c r="J203" s="31"/>
      <c r="K203" s="31"/>
      <c r="L203" s="32"/>
      <c r="M203" s="186"/>
      <c r="N203" s="187"/>
      <c r="O203" s="69"/>
      <c r="P203" s="69"/>
      <c r="Q203" s="69"/>
      <c r="R203" s="69"/>
      <c r="S203" s="69"/>
      <c r="T203" s="70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T203" s="16" t="s">
        <v>168</v>
      </c>
      <c r="AU203" s="16" t="s">
        <v>166</v>
      </c>
    </row>
    <row r="204" s="13" customFormat="1" ht="20.88" customHeight="1">
      <c r="A204" s="13"/>
      <c r="B204" s="162"/>
      <c r="C204" s="13"/>
      <c r="D204" s="163" t="s">
        <v>75</v>
      </c>
      <c r="E204" s="163" t="s">
        <v>230</v>
      </c>
      <c r="F204" s="163" t="s">
        <v>231</v>
      </c>
      <c r="G204" s="13"/>
      <c r="H204" s="13"/>
      <c r="I204" s="13"/>
      <c r="J204" s="164">
        <f>BK204</f>
        <v>12350</v>
      </c>
      <c r="K204" s="13"/>
      <c r="L204" s="162"/>
      <c r="M204" s="165"/>
      <c r="N204" s="166"/>
      <c r="O204" s="166"/>
      <c r="P204" s="167">
        <f>SUM(P205:P206)</f>
        <v>2.4199999999999999</v>
      </c>
      <c r="Q204" s="166"/>
      <c r="R204" s="167">
        <f>SUM(R205:R206)</f>
        <v>0</v>
      </c>
      <c r="S204" s="166"/>
      <c r="T204" s="168">
        <f>SUM(T205:T206)</f>
        <v>0</v>
      </c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R204" s="163" t="s">
        <v>81</v>
      </c>
      <c r="AT204" s="169" t="s">
        <v>75</v>
      </c>
      <c r="AU204" s="169" t="s">
        <v>161</v>
      </c>
      <c r="AY204" s="163" t="s">
        <v>155</v>
      </c>
      <c r="BK204" s="170">
        <f>SUM(BK205:BK206)</f>
        <v>12350</v>
      </c>
    </row>
    <row r="205" s="2" customFormat="1" ht="16.5" customHeight="1">
      <c r="A205" s="31"/>
      <c r="B205" s="171"/>
      <c r="C205" s="172" t="s">
        <v>232</v>
      </c>
      <c r="D205" s="172" t="s">
        <v>162</v>
      </c>
      <c r="E205" s="173" t="s">
        <v>233</v>
      </c>
      <c r="F205" s="174" t="s">
        <v>234</v>
      </c>
      <c r="G205" s="175" t="s">
        <v>165</v>
      </c>
      <c r="H205" s="176">
        <v>1</v>
      </c>
      <c r="I205" s="177">
        <v>12350</v>
      </c>
      <c r="J205" s="177">
        <f>ROUND(I205*H205,2)</f>
        <v>12350</v>
      </c>
      <c r="K205" s="174" t="s">
        <v>1</v>
      </c>
      <c r="L205" s="32"/>
      <c r="M205" s="178" t="s">
        <v>1</v>
      </c>
      <c r="N205" s="179" t="s">
        <v>41</v>
      </c>
      <c r="O205" s="180">
        <v>2.4199999999999999</v>
      </c>
      <c r="P205" s="180">
        <f>O205*H205</f>
        <v>2.4199999999999999</v>
      </c>
      <c r="Q205" s="180">
        <v>0</v>
      </c>
      <c r="R205" s="180">
        <f>Q205*H205</f>
        <v>0</v>
      </c>
      <c r="S205" s="180">
        <v>0</v>
      </c>
      <c r="T205" s="181">
        <f>S205*H205</f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82" t="s">
        <v>166</v>
      </c>
      <c r="AT205" s="182" t="s">
        <v>162</v>
      </c>
      <c r="AU205" s="182" t="s">
        <v>166</v>
      </c>
      <c r="AY205" s="16" t="s">
        <v>155</v>
      </c>
      <c r="BE205" s="183">
        <f>IF(N205="základní",J205,0)</f>
        <v>12350</v>
      </c>
      <c r="BF205" s="183">
        <f>IF(N205="snížená",J205,0)</f>
        <v>0</v>
      </c>
      <c r="BG205" s="183">
        <f>IF(N205="zákl. přenesená",J205,0)</f>
        <v>0</v>
      </c>
      <c r="BH205" s="183">
        <f>IF(N205="sníž. přenesená",J205,0)</f>
        <v>0</v>
      </c>
      <c r="BI205" s="183">
        <f>IF(N205="nulová",J205,0)</f>
        <v>0</v>
      </c>
      <c r="BJ205" s="16" t="s">
        <v>81</v>
      </c>
      <c r="BK205" s="183">
        <f>ROUND(I205*H205,2)</f>
        <v>12350</v>
      </c>
      <c r="BL205" s="16" t="s">
        <v>166</v>
      </c>
      <c r="BM205" s="182" t="s">
        <v>235</v>
      </c>
    </row>
    <row r="206" s="2" customFormat="1">
      <c r="A206" s="31"/>
      <c r="B206" s="32"/>
      <c r="C206" s="31"/>
      <c r="D206" s="184" t="s">
        <v>168</v>
      </c>
      <c r="E206" s="31"/>
      <c r="F206" s="185" t="s">
        <v>236</v>
      </c>
      <c r="G206" s="31"/>
      <c r="H206" s="31"/>
      <c r="I206" s="31"/>
      <c r="J206" s="31"/>
      <c r="K206" s="31"/>
      <c r="L206" s="32"/>
      <c r="M206" s="186"/>
      <c r="N206" s="187"/>
      <c r="O206" s="69"/>
      <c r="P206" s="69"/>
      <c r="Q206" s="69"/>
      <c r="R206" s="69"/>
      <c r="S206" s="69"/>
      <c r="T206" s="70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T206" s="16" t="s">
        <v>168</v>
      </c>
      <c r="AU206" s="16" t="s">
        <v>166</v>
      </c>
    </row>
    <row r="207" s="13" customFormat="1" ht="20.88" customHeight="1">
      <c r="A207" s="13"/>
      <c r="B207" s="162"/>
      <c r="C207" s="13"/>
      <c r="D207" s="163" t="s">
        <v>75</v>
      </c>
      <c r="E207" s="163" t="s">
        <v>237</v>
      </c>
      <c r="F207" s="163" t="s">
        <v>238</v>
      </c>
      <c r="G207" s="13"/>
      <c r="H207" s="13"/>
      <c r="I207" s="13"/>
      <c r="J207" s="164">
        <f>BK207</f>
        <v>8700</v>
      </c>
      <c r="K207" s="13"/>
      <c r="L207" s="162"/>
      <c r="M207" s="165"/>
      <c r="N207" s="166"/>
      <c r="O207" s="166"/>
      <c r="P207" s="167">
        <f>SUM(P208:P209)</f>
        <v>4.04</v>
      </c>
      <c r="Q207" s="166"/>
      <c r="R207" s="167">
        <f>SUM(R208:R209)</f>
        <v>0</v>
      </c>
      <c r="S207" s="166"/>
      <c r="T207" s="168">
        <f>SUM(T208:T209)</f>
        <v>0</v>
      </c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R207" s="163" t="s">
        <v>81</v>
      </c>
      <c r="AT207" s="169" t="s">
        <v>75</v>
      </c>
      <c r="AU207" s="169" t="s">
        <v>161</v>
      </c>
      <c r="AY207" s="163" t="s">
        <v>155</v>
      </c>
      <c r="BK207" s="170">
        <f>SUM(BK208:BK209)</f>
        <v>8700</v>
      </c>
    </row>
    <row r="208" s="2" customFormat="1" ht="16.5" customHeight="1">
      <c r="A208" s="31"/>
      <c r="B208" s="171"/>
      <c r="C208" s="172" t="s">
        <v>239</v>
      </c>
      <c r="D208" s="172" t="s">
        <v>162</v>
      </c>
      <c r="E208" s="173" t="s">
        <v>240</v>
      </c>
      <c r="F208" s="174" t="s">
        <v>241</v>
      </c>
      <c r="G208" s="175" t="s">
        <v>165</v>
      </c>
      <c r="H208" s="176">
        <v>1</v>
      </c>
      <c r="I208" s="177">
        <v>8700</v>
      </c>
      <c r="J208" s="177">
        <f>ROUND(I208*H208,2)</f>
        <v>8700</v>
      </c>
      <c r="K208" s="174" t="s">
        <v>1</v>
      </c>
      <c r="L208" s="32"/>
      <c r="M208" s="178" t="s">
        <v>1</v>
      </c>
      <c r="N208" s="179" t="s">
        <v>41</v>
      </c>
      <c r="O208" s="180">
        <v>4.04</v>
      </c>
      <c r="P208" s="180">
        <f>O208*H208</f>
        <v>4.04</v>
      </c>
      <c r="Q208" s="180">
        <v>0</v>
      </c>
      <c r="R208" s="180">
        <f>Q208*H208</f>
        <v>0</v>
      </c>
      <c r="S208" s="180">
        <v>0</v>
      </c>
      <c r="T208" s="181">
        <f>S208*H208</f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82" t="s">
        <v>166</v>
      </c>
      <c r="AT208" s="182" t="s">
        <v>162</v>
      </c>
      <c r="AU208" s="182" t="s">
        <v>166</v>
      </c>
      <c r="AY208" s="16" t="s">
        <v>155</v>
      </c>
      <c r="BE208" s="183">
        <f>IF(N208="základní",J208,0)</f>
        <v>8700</v>
      </c>
      <c r="BF208" s="183">
        <f>IF(N208="snížená",J208,0)</f>
        <v>0</v>
      </c>
      <c r="BG208" s="183">
        <f>IF(N208="zákl. přenesená",J208,0)</f>
        <v>0</v>
      </c>
      <c r="BH208" s="183">
        <f>IF(N208="sníž. přenesená",J208,0)</f>
        <v>0</v>
      </c>
      <c r="BI208" s="183">
        <f>IF(N208="nulová",J208,0)</f>
        <v>0</v>
      </c>
      <c r="BJ208" s="16" t="s">
        <v>81</v>
      </c>
      <c r="BK208" s="183">
        <f>ROUND(I208*H208,2)</f>
        <v>8700</v>
      </c>
      <c r="BL208" s="16" t="s">
        <v>166</v>
      </c>
      <c r="BM208" s="182" t="s">
        <v>242</v>
      </c>
    </row>
    <row r="209" s="2" customFormat="1">
      <c r="A209" s="31"/>
      <c r="B209" s="32"/>
      <c r="C209" s="31"/>
      <c r="D209" s="184" t="s">
        <v>168</v>
      </c>
      <c r="E209" s="31"/>
      <c r="F209" s="185" t="s">
        <v>243</v>
      </c>
      <c r="G209" s="31"/>
      <c r="H209" s="31"/>
      <c r="I209" s="31"/>
      <c r="J209" s="31"/>
      <c r="K209" s="31"/>
      <c r="L209" s="32"/>
      <c r="M209" s="186"/>
      <c r="N209" s="187"/>
      <c r="O209" s="69"/>
      <c r="P209" s="69"/>
      <c r="Q209" s="69"/>
      <c r="R209" s="69"/>
      <c r="S209" s="69"/>
      <c r="T209" s="70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T209" s="16" t="s">
        <v>168</v>
      </c>
      <c r="AU209" s="16" t="s">
        <v>166</v>
      </c>
    </row>
    <row r="210" s="12" customFormat="1" ht="20.88" customHeight="1">
      <c r="A210" s="12"/>
      <c r="B210" s="150"/>
      <c r="C210" s="12"/>
      <c r="D210" s="151" t="s">
        <v>75</v>
      </c>
      <c r="E210" s="160" t="s">
        <v>179</v>
      </c>
      <c r="F210" s="160" t="s">
        <v>180</v>
      </c>
      <c r="G210" s="12"/>
      <c r="H210" s="12"/>
      <c r="I210" s="12"/>
      <c r="J210" s="161">
        <f>BK210</f>
        <v>541980</v>
      </c>
      <c r="K210" s="12"/>
      <c r="L210" s="150"/>
      <c r="M210" s="154"/>
      <c r="N210" s="155"/>
      <c r="O210" s="155"/>
      <c r="P210" s="156">
        <f>P211+P214+P218+P220+P222+P226+P228+P230+P232+P234+P236</f>
        <v>8.3259999999999987</v>
      </c>
      <c r="Q210" s="155"/>
      <c r="R210" s="156">
        <f>R211+R214+R218+R220+R222+R226+R228+R230+R232+R234+R236</f>
        <v>0.047170000000000011</v>
      </c>
      <c r="S210" s="155"/>
      <c r="T210" s="157">
        <f>T211+T214+T218+T220+T222+T226+T228+T230+T232+T234+T236</f>
        <v>0.0098200000000000006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151" t="s">
        <v>87</v>
      </c>
      <c r="AT210" s="158" t="s">
        <v>75</v>
      </c>
      <c r="AU210" s="158" t="s">
        <v>87</v>
      </c>
      <c r="AY210" s="151" t="s">
        <v>155</v>
      </c>
      <c r="BK210" s="159">
        <f>BK211+BK214+BK218+BK220+BK222+BK226+BK228+BK230+BK232+BK234+BK236</f>
        <v>541980</v>
      </c>
    </row>
    <row r="211" s="13" customFormat="1" ht="20.88" customHeight="1">
      <c r="A211" s="13"/>
      <c r="B211" s="162"/>
      <c r="C211" s="13"/>
      <c r="D211" s="163" t="s">
        <v>75</v>
      </c>
      <c r="E211" s="163" t="s">
        <v>244</v>
      </c>
      <c r="F211" s="163" t="s">
        <v>245</v>
      </c>
      <c r="G211" s="13"/>
      <c r="H211" s="13"/>
      <c r="I211" s="13"/>
      <c r="J211" s="164">
        <f>BK211</f>
        <v>4500</v>
      </c>
      <c r="K211" s="13"/>
      <c r="L211" s="162"/>
      <c r="M211" s="165"/>
      <c r="N211" s="166"/>
      <c r="O211" s="166"/>
      <c r="P211" s="167">
        <f>SUM(P212:P213)</f>
        <v>0.024</v>
      </c>
      <c r="Q211" s="166"/>
      <c r="R211" s="167">
        <f>SUM(R212:R213)</f>
        <v>0</v>
      </c>
      <c r="S211" s="166"/>
      <c r="T211" s="168">
        <f>SUM(T212:T213)</f>
        <v>0</v>
      </c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R211" s="163" t="s">
        <v>87</v>
      </c>
      <c r="AT211" s="169" t="s">
        <v>75</v>
      </c>
      <c r="AU211" s="169" t="s">
        <v>161</v>
      </c>
      <c r="AY211" s="163" t="s">
        <v>155</v>
      </c>
      <c r="BK211" s="170">
        <f>SUM(BK212:BK213)</f>
        <v>4500</v>
      </c>
    </row>
    <row r="212" s="2" customFormat="1" ht="24.15" customHeight="1">
      <c r="A212" s="31"/>
      <c r="B212" s="171"/>
      <c r="C212" s="172" t="s">
        <v>246</v>
      </c>
      <c r="D212" s="172" t="s">
        <v>162</v>
      </c>
      <c r="E212" s="173" t="s">
        <v>247</v>
      </c>
      <c r="F212" s="174" t="s">
        <v>182</v>
      </c>
      <c r="G212" s="175" t="s">
        <v>165</v>
      </c>
      <c r="H212" s="176">
        <v>1</v>
      </c>
      <c r="I212" s="177">
        <v>4500</v>
      </c>
      <c r="J212" s="177">
        <f>ROUND(I212*H212,2)</f>
        <v>4500</v>
      </c>
      <c r="K212" s="174" t="s">
        <v>1</v>
      </c>
      <c r="L212" s="32"/>
      <c r="M212" s="178" t="s">
        <v>1</v>
      </c>
      <c r="N212" s="179" t="s">
        <v>41</v>
      </c>
      <c r="O212" s="180">
        <v>0.024</v>
      </c>
      <c r="P212" s="180">
        <f>O212*H212</f>
        <v>0.024</v>
      </c>
      <c r="Q212" s="180">
        <v>0</v>
      </c>
      <c r="R212" s="180">
        <f>Q212*H212</f>
        <v>0</v>
      </c>
      <c r="S212" s="180">
        <v>0</v>
      </c>
      <c r="T212" s="181">
        <f>S212*H212</f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82" t="s">
        <v>183</v>
      </c>
      <c r="AT212" s="182" t="s">
        <v>162</v>
      </c>
      <c r="AU212" s="182" t="s">
        <v>166</v>
      </c>
      <c r="AY212" s="16" t="s">
        <v>155</v>
      </c>
      <c r="BE212" s="183">
        <f>IF(N212="základní",J212,0)</f>
        <v>4500</v>
      </c>
      <c r="BF212" s="183">
        <f>IF(N212="snížená",J212,0)</f>
        <v>0</v>
      </c>
      <c r="BG212" s="183">
        <f>IF(N212="zákl. přenesená",J212,0)</f>
        <v>0</v>
      </c>
      <c r="BH212" s="183">
        <f>IF(N212="sníž. přenesená",J212,0)</f>
        <v>0</v>
      </c>
      <c r="BI212" s="183">
        <f>IF(N212="nulová",J212,0)</f>
        <v>0</v>
      </c>
      <c r="BJ212" s="16" t="s">
        <v>81</v>
      </c>
      <c r="BK212" s="183">
        <f>ROUND(I212*H212,2)</f>
        <v>4500</v>
      </c>
      <c r="BL212" s="16" t="s">
        <v>183</v>
      </c>
      <c r="BM212" s="182" t="s">
        <v>248</v>
      </c>
    </row>
    <row r="213" s="2" customFormat="1">
      <c r="A213" s="31"/>
      <c r="B213" s="32"/>
      <c r="C213" s="31"/>
      <c r="D213" s="184" t="s">
        <v>168</v>
      </c>
      <c r="E213" s="31"/>
      <c r="F213" s="185" t="s">
        <v>249</v>
      </c>
      <c r="G213" s="31"/>
      <c r="H213" s="31"/>
      <c r="I213" s="31"/>
      <c r="J213" s="31"/>
      <c r="K213" s="31"/>
      <c r="L213" s="32"/>
      <c r="M213" s="186"/>
      <c r="N213" s="187"/>
      <c r="O213" s="69"/>
      <c r="P213" s="69"/>
      <c r="Q213" s="69"/>
      <c r="R213" s="69"/>
      <c r="S213" s="69"/>
      <c r="T213" s="70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T213" s="16" t="s">
        <v>168</v>
      </c>
      <c r="AU213" s="16" t="s">
        <v>166</v>
      </c>
    </row>
    <row r="214" s="13" customFormat="1" ht="20.88" customHeight="1">
      <c r="A214" s="13"/>
      <c r="B214" s="162"/>
      <c r="C214" s="13"/>
      <c r="D214" s="163" t="s">
        <v>75</v>
      </c>
      <c r="E214" s="163" t="s">
        <v>250</v>
      </c>
      <c r="F214" s="163" t="s">
        <v>251</v>
      </c>
      <c r="G214" s="13"/>
      <c r="H214" s="13"/>
      <c r="I214" s="13"/>
      <c r="J214" s="164">
        <f>BK214</f>
        <v>62300</v>
      </c>
      <c r="K214" s="13"/>
      <c r="L214" s="162"/>
      <c r="M214" s="165"/>
      <c r="N214" s="166"/>
      <c r="O214" s="166"/>
      <c r="P214" s="167">
        <f>SUM(P215:P217)</f>
        <v>1.5569999999999999</v>
      </c>
      <c r="Q214" s="166"/>
      <c r="R214" s="167">
        <f>SUM(R215:R217)</f>
        <v>0.0012200000000000002</v>
      </c>
      <c r="S214" s="166"/>
      <c r="T214" s="168">
        <f>SUM(T215:T217)</f>
        <v>0.0098200000000000006</v>
      </c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R214" s="163" t="s">
        <v>87</v>
      </c>
      <c r="AT214" s="169" t="s">
        <v>75</v>
      </c>
      <c r="AU214" s="169" t="s">
        <v>161</v>
      </c>
      <c r="AY214" s="163" t="s">
        <v>155</v>
      </c>
      <c r="BK214" s="170">
        <f>SUM(BK215:BK217)</f>
        <v>62300</v>
      </c>
    </row>
    <row r="215" s="2" customFormat="1" ht="16.5" customHeight="1">
      <c r="A215" s="31"/>
      <c r="B215" s="171"/>
      <c r="C215" s="172" t="s">
        <v>8</v>
      </c>
      <c r="D215" s="172" t="s">
        <v>162</v>
      </c>
      <c r="E215" s="173" t="s">
        <v>252</v>
      </c>
      <c r="F215" s="174" t="s">
        <v>253</v>
      </c>
      <c r="G215" s="175" t="s">
        <v>165</v>
      </c>
      <c r="H215" s="176">
        <v>1</v>
      </c>
      <c r="I215" s="177">
        <v>16000</v>
      </c>
      <c r="J215" s="177">
        <f>ROUND(I215*H215,2)</f>
        <v>16000</v>
      </c>
      <c r="K215" s="174" t="s">
        <v>1</v>
      </c>
      <c r="L215" s="32"/>
      <c r="M215" s="178" t="s">
        <v>1</v>
      </c>
      <c r="N215" s="179" t="s">
        <v>41</v>
      </c>
      <c r="O215" s="180">
        <v>0.26600000000000001</v>
      </c>
      <c r="P215" s="180">
        <f>O215*H215</f>
        <v>0.26600000000000001</v>
      </c>
      <c r="Q215" s="180">
        <v>0</v>
      </c>
      <c r="R215" s="180">
        <f>Q215*H215</f>
        <v>0</v>
      </c>
      <c r="S215" s="180">
        <v>0.0098200000000000006</v>
      </c>
      <c r="T215" s="181">
        <f>S215*H215</f>
        <v>0.0098200000000000006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82" t="s">
        <v>183</v>
      </c>
      <c r="AT215" s="182" t="s">
        <v>162</v>
      </c>
      <c r="AU215" s="182" t="s">
        <v>166</v>
      </c>
      <c r="AY215" s="16" t="s">
        <v>155</v>
      </c>
      <c r="BE215" s="183">
        <f>IF(N215="základní",J215,0)</f>
        <v>16000</v>
      </c>
      <c r="BF215" s="183">
        <f>IF(N215="snížená",J215,0)</f>
        <v>0</v>
      </c>
      <c r="BG215" s="183">
        <f>IF(N215="zákl. přenesená",J215,0)</f>
        <v>0</v>
      </c>
      <c r="BH215" s="183">
        <f>IF(N215="sníž. přenesená",J215,0)</f>
        <v>0</v>
      </c>
      <c r="BI215" s="183">
        <f>IF(N215="nulová",J215,0)</f>
        <v>0</v>
      </c>
      <c r="BJ215" s="16" t="s">
        <v>81</v>
      </c>
      <c r="BK215" s="183">
        <f>ROUND(I215*H215,2)</f>
        <v>16000</v>
      </c>
      <c r="BL215" s="16" t="s">
        <v>183</v>
      </c>
      <c r="BM215" s="182" t="s">
        <v>254</v>
      </c>
    </row>
    <row r="216" s="2" customFormat="1" ht="16.5" customHeight="1">
      <c r="A216" s="31"/>
      <c r="B216" s="171"/>
      <c r="C216" s="172" t="s">
        <v>183</v>
      </c>
      <c r="D216" s="172" t="s">
        <v>162</v>
      </c>
      <c r="E216" s="173" t="s">
        <v>255</v>
      </c>
      <c r="F216" s="174" t="s">
        <v>256</v>
      </c>
      <c r="G216" s="175" t="s">
        <v>165</v>
      </c>
      <c r="H216" s="176">
        <v>1</v>
      </c>
      <c r="I216" s="177">
        <v>19600</v>
      </c>
      <c r="J216" s="177">
        <f>ROUND(I216*H216,2)</f>
        <v>19600</v>
      </c>
      <c r="K216" s="174" t="s">
        <v>1</v>
      </c>
      <c r="L216" s="32"/>
      <c r="M216" s="178" t="s">
        <v>1</v>
      </c>
      <c r="N216" s="179" t="s">
        <v>41</v>
      </c>
      <c r="O216" s="180">
        <v>0.73499999999999999</v>
      </c>
      <c r="P216" s="180">
        <f>O216*H216</f>
        <v>0.73499999999999999</v>
      </c>
      <c r="Q216" s="180">
        <v>0.00071000000000000002</v>
      </c>
      <c r="R216" s="180">
        <f>Q216*H216</f>
        <v>0.00071000000000000002</v>
      </c>
      <c r="S216" s="180">
        <v>0</v>
      </c>
      <c r="T216" s="181">
        <f>S216*H216</f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82" t="s">
        <v>183</v>
      </c>
      <c r="AT216" s="182" t="s">
        <v>162</v>
      </c>
      <c r="AU216" s="182" t="s">
        <v>166</v>
      </c>
      <c r="AY216" s="16" t="s">
        <v>155</v>
      </c>
      <c r="BE216" s="183">
        <f>IF(N216="základní",J216,0)</f>
        <v>19600</v>
      </c>
      <c r="BF216" s="183">
        <f>IF(N216="snížená",J216,0)</f>
        <v>0</v>
      </c>
      <c r="BG216" s="183">
        <f>IF(N216="zákl. přenesená",J216,0)</f>
        <v>0</v>
      </c>
      <c r="BH216" s="183">
        <f>IF(N216="sníž. přenesená",J216,0)</f>
        <v>0</v>
      </c>
      <c r="BI216" s="183">
        <f>IF(N216="nulová",J216,0)</f>
        <v>0</v>
      </c>
      <c r="BJ216" s="16" t="s">
        <v>81</v>
      </c>
      <c r="BK216" s="183">
        <f>ROUND(I216*H216,2)</f>
        <v>19600</v>
      </c>
      <c r="BL216" s="16" t="s">
        <v>183</v>
      </c>
      <c r="BM216" s="182" t="s">
        <v>257</v>
      </c>
    </row>
    <row r="217" s="2" customFormat="1" ht="16.5" customHeight="1">
      <c r="A217" s="31"/>
      <c r="B217" s="171"/>
      <c r="C217" s="172" t="s">
        <v>258</v>
      </c>
      <c r="D217" s="172" t="s">
        <v>162</v>
      </c>
      <c r="E217" s="173" t="s">
        <v>259</v>
      </c>
      <c r="F217" s="174" t="s">
        <v>260</v>
      </c>
      <c r="G217" s="175" t="s">
        <v>165</v>
      </c>
      <c r="H217" s="176">
        <v>1</v>
      </c>
      <c r="I217" s="177">
        <v>26700</v>
      </c>
      <c r="J217" s="177">
        <f>ROUND(I217*H217,2)</f>
        <v>26700</v>
      </c>
      <c r="K217" s="174" t="s">
        <v>1</v>
      </c>
      <c r="L217" s="32"/>
      <c r="M217" s="178" t="s">
        <v>1</v>
      </c>
      <c r="N217" s="179" t="s">
        <v>41</v>
      </c>
      <c r="O217" s="180">
        <v>0.55600000000000005</v>
      </c>
      <c r="P217" s="180">
        <f>O217*H217</f>
        <v>0.55600000000000005</v>
      </c>
      <c r="Q217" s="180">
        <v>0.00051000000000000004</v>
      </c>
      <c r="R217" s="180">
        <f>Q217*H217</f>
        <v>0.00051000000000000004</v>
      </c>
      <c r="S217" s="180">
        <v>0</v>
      </c>
      <c r="T217" s="181">
        <f>S217*H217</f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82" t="s">
        <v>183</v>
      </c>
      <c r="AT217" s="182" t="s">
        <v>162</v>
      </c>
      <c r="AU217" s="182" t="s">
        <v>166</v>
      </c>
      <c r="AY217" s="16" t="s">
        <v>155</v>
      </c>
      <c r="BE217" s="183">
        <f>IF(N217="základní",J217,0)</f>
        <v>26700</v>
      </c>
      <c r="BF217" s="183">
        <f>IF(N217="snížená",J217,0)</f>
        <v>0</v>
      </c>
      <c r="BG217" s="183">
        <f>IF(N217="zákl. přenesená",J217,0)</f>
        <v>0</v>
      </c>
      <c r="BH217" s="183">
        <f>IF(N217="sníž. přenesená",J217,0)</f>
        <v>0</v>
      </c>
      <c r="BI217" s="183">
        <f>IF(N217="nulová",J217,0)</f>
        <v>0</v>
      </c>
      <c r="BJ217" s="16" t="s">
        <v>81</v>
      </c>
      <c r="BK217" s="183">
        <f>ROUND(I217*H217,2)</f>
        <v>26700</v>
      </c>
      <c r="BL217" s="16" t="s">
        <v>183</v>
      </c>
      <c r="BM217" s="182" t="s">
        <v>261</v>
      </c>
    </row>
    <row r="218" s="13" customFormat="1" ht="20.88" customHeight="1">
      <c r="A218" s="13"/>
      <c r="B218" s="162"/>
      <c r="C218" s="13"/>
      <c r="D218" s="163" t="s">
        <v>75</v>
      </c>
      <c r="E218" s="163" t="s">
        <v>262</v>
      </c>
      <c r="F218" s="163" t="s">
        <v>263</v>
      </c>
      <c r="G218" s="13"/>
      <c r="H218" s="13"/>
      <c r="I218" s="13"/>
      <c r="J218" s="164">
        <f>BK218</f>
        <v>57800</v>
      </c>
      <c r="K218" s="13"/>
      <c r="L218" s="162"/>
      <c r="M218" s="165"/>
      <c r="N218" s="166"/>
      <c r="O218" s="166"/>
      <c r="P218" s="167">
        <f>P219</f>
        <v>1.1000000000000001</v>
      </c>
      <c r="Q218" s="166"/>
      <c r="R218" s="167">
        <f>R219</f>
        <v>0.0037599999999999999</v>
      </c>
      <c r="S218" s="166"/>
      <c r="T218" s="168">
        <f>T219</f>
        <v>0</v>
      </c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R218" s="163" t="s">
        <v>87</v>
      </c>
      <c r="AT218" s="169" t="s">
        <v>75</v>
      </c>
      <c r="AU218" s="169" t="s">
        <v>161</v>
      </c>
      <c r="AY218" s="163" t="s">
        <v>155</v>
      </c>
      <c r="BK218" s="170">
        <f>BK219</f>
        <v>57800</v>
      </c>
    </row>
    <row r="219" s="2" customFormat="1" ht="21.75" customHeight="1">
      <c r="A219" s="31"/>
      <c r="B219" s="171"/>
      <c r="C219" s="172" t="s">
        <v>264</v>
      </c>
      <c r="D219" s="172" t="s">
        <v>162</v>
      </c>
      <c r="E219" s="173" t="s">
        <v>265</v>
      </c>
      <c r="F219" s="174" t="s">
        <v>266</v>
      </c>
      <c r="G219" s="175" t="s">
        <v>267</v>
      </c>
      <c r="H219" s="176">
        <v>1</v>
      </c>
      <c r="I219" s="177">
        <v>57800</v>
      </c>
      <c r="J219" s="177">
        <f>ROUND(I219*H219,2)</f>
        <v>57800</v>
      </c>
      <c r="K219" s="174" t="s">
        <v>1</v>
      </c>
      <c r="L219" s="32"/>
      <c r="M219" s="178" t="s">
        <v>1</v>
      </c>
      <c r="N219" s="179" t="s">
        <v>41</v>
      </c>
      <c r="O219" s="180">
        <v>1.1000000000000001</v>
      </c>
      <c r="P219" s="180">
        <f>O219*H219</f>
        <v>1.1000000000000001</v>
      </c>
      <c r="Q219" s="180">
        <v>0.0037599999999999999</v>
      </c>
      <c r="R219" s="180">
        <f>Q219*H219</f>
        <v>0.0037599999999999999</v>
      </c>
      <c r="S219" s="180">
        <v>0</v>
      </c>
      <c r="T219" s="181">
        <f>S219*H219</f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82" t="s">
        <v>183</v>
      </c>
      <c r="AT219" s="182" t="s">
        <v>162</v>
      </c>
      <c r="AU219" s="182" t="s">
        <v>166</v>
      </c>
      <c r="AY219" s="16" t="s">
        <v>155</v>
      </c>
      <c r="BE219" s="183">
        <f>IF(N219="základní",J219,0)</f>
        <v>57800</v>
      </c>
      <c r="BF219" s="183">
        <f>IF(N219="snížená",J219,0)</f>
        <v>0</v>
      </c>
      <c r="BG219" s="183">
        <f>IF(N219="zákl. přenesená",J219,0)</f>
        <v>0</v>
      </c>
      <c r="BH219" s="183">
        <f>IF(N219="sníž. přenesená",J219,0)</f>
        <v>0</v>
      </c>
      <c r="BI219" s="183">
        <f>IF(N219="nulová",J219,0)</f>
        <v>0</v>
      </c>
      <c r="BJ219" s="16" t="s">
        <v>81</v>
      </c>
      <c r="BK219" s="183">
        <f>ROUND(I219*H219,2)</f>
        <v>57800</v>
      </c>
      <c r="BL219" s="16" t="s">
        <v>183</v>
      </c>
      <c r="BM219" s="182" t="s">
        <v>268</v>
      </c>
    </row>
    <row r="220" s="13" customFormat="1" ht="20.88" customHeight="1">
      <c r="A220" s="13"/>
      <c r="B220" s="162"/>
      <c r="C220" s="13"/>
      <c r="D220" s="163" t="s">
        <v>75</v>
      </c>
      <c r="E220" s="163" t="s">
        <v>269</v>
      </c>
      <c r="F220" s="163" t="s">
        <v>270</v>
      </c>
      <c r="G220" s="13"/>
      <c r="H220" s="13"/>
      <c r="I220" s="13"/>
      <c r="J220" s="164">
        <f>BK220</f>
        <v>42000</v>
      </c>
      <c r="K220" s="13"/>
      <c r="L220" s="162"/>
      <c r="M220" s="165"/>
      <c r="N220" s="166"/>
      <c r="O220" s="166"/>
      <c r="P220" s="167">
        <f>P221</f>
        <v>0.30499999999999999</v>
      </c>
      <c r="Q220" s="166"/>
      <c r="R220" s="167">
        <f>R221</f>
        <v>0.023630000000000002</v>
      </c>
      <c r="S220" s="166"/>
      <c r="T220" s="168">
        <f>T221</f>
        <v>0</v>
      </c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R220" s="163" t="s">
        <v>87</v>
      </c>
      <c r="AT220" s="169" t="s">
        <v>75</v>
      </c>
      <c r="AU220" s="169" t="s">
        <v>161</v>
      </c>
      <c r="AY220" s="163" t="s">
        <v>155</v>
      </c>
      <c r="BK220" s="170">
        <f>BK221</f>
        <v>42000</v>
      </c>
    </row>
    <row r="221" s="2" customFormat="1" ht="16.5" customHeight="1">
      <c r="A221" s="31"/>
      <c r="B221" s="171"/>
      <c r="C221" s="172" t="s">
        <v>271</v>
      </c>
      <c r="D221" s="172" t="s">
        <v>162</v>
      </c>
      <c r="E221" s="173" t="s">
        <v>272</v>
      </c>
      <c r="F221" s="174" t="s">
        <v>273</v>
      </c>
      <c r="G221" s="175" t="s">
        <v>165</v>
      </c>
      <c r="H221" s="176">
        <v>1</v>
      </c>
      <c r="I221" s="177">
        <v>42000</v>
      </c>
      <c r="J221" s="177">
        <f>ROUND(I221*H221,2)</f>
        <v>42000</v>
      </c>
      <c r="K221" s="174" t="s">
        <v>1</v>
      </c>
      <c r="L221" s="32"/>
      <c r="M221" s="178" t="s">
        <v>1</v>
      </c>
      <c r="N221" s="179" t="s">
        <v>41</v>
      </c>
      <c r="O221" s="180">
        <v>0.30499999999999999</v>
      </c>
      <c r="P221" s="180">
        <f>O221*H221</f>
        <v>0.30499999999999999</v>
      </c>
      <c r="Q221" s="180">
        <v>0.023630000000000002</v>
      </c>
      <c r="R221" s="180">
        <f>Q221*H221</f>
        <v>0.023630000000000002</v>
      </c>
      <c r="S221" s="180">
        <v>0</v>
      </c>
      <c r="T221" s="181">
        <f>S221*H221</f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82" t="s">
        <v>183</v>
      </c>
      <c r="AT221" s="182" t="s">
        <v>162</v>
      </c>
      <c r="AU221" s="182" t="s">
        <v>166</v>
      </c>
      <c r="AY221" s="16" t="s">
        <v>155</v>
      </c>
      <c r="BE221" s="183">
        <f>IF(N221="základní",J221,0)</f>
        <v>42000</v>
      </c>
      <c r="BF221" s="183">
        <f>IF(N221="snížená",J221,0)</f>
        <v>0</v>
      </c>
      <c r="BG221" s="183">
        <f>IF(N221="zákl. přenesená",J221,0)</f>
        <v>0</v>
      </c>
      <c r="BH221" s="183">
        <f>IF(N221="sníž. přenesená",J221,0)</f>
        <v>0</v>
      </c>
      <c r="BI221" s="183">
        <f>IF(N221="nulová",J221,0)</f>
        <v>0</v>
      </c>
      <c r="BJ221" s="16" t="s">
        <v>81</v>
      </c>
      <c r="BK221" s="183">
        <f>ROUND(I221*H221,2)</f>
        <v>42000</v>
      </c>
      <c r="BL221" s="16" t="s">
        <v>183</v>
      </c>
      <c r="BM221" s="182" t="s">
        <v>274</v>
      </c>
    </row>
    <row r="222" s="13" customFormat="1" ht="20.88" customHeight="1">
      <c r="A222" s="13"/>
      <c r="B222" s="162"/>
      <c r="C222" s="13"/>
      <c r="D222" s="163" t="s">
        <v>75</v>
      </c>
      <c r="E222" s="163" t="s">
        <v>275</v>
      </c>
      <c r="F222" s="163" t="s">
        <v>276</v>
      </c>
      <c r="G222" s="13"/>
      <c r="H222" s="13"/>
      <c r="I222" s="13"/>
      <c r="J222" s="164">
        <f>BK222</f>
        <v>83330</v>
      </c>
      <c r="K222" s="13"/>
      <c r="L222" s="162"/>
      <c r="M222" s="165"/>
      <c r="N222" s="166"/>
      <c r="O222" s="166"/>
      <c r="P222" s="167">
        <f>SUM(P223:P225)</f>
        <v>0.59099999999999997</v>
      </c>
      <c r="Q222" s="166"/>
      <c r="R222" s="167">
        <f>SUM(R223:R225)</f>
        <v>0</v>
      </c>
      <c r="S222" s="166"/>
      <c r="T222" s="168">
        <f>SUM(T223:T225)</f>
        <v>0</v>
      </c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R222" s="163" t="s">
        <v>87</v>
      </c>
      <c r="AT222" s="169" t="s">
        <v>75</v>
      </c>
      <c r="AU222" s="169" t="s">
        <v>161</v>
      </c>
      <c r="AY222" s="163" t="s">
        <v>155</v>
      </c>
      <c r="BK222" s="170">
        <f>SUM(BK223:BK225)</f>
        <v>83330</v>
      </c>
    </row>
    <row r="223" s="2" customFormat="1" ht="16.5" customHeight="1">
      <c r="A223" s="31"/>
      <c r="B223" s="171"/>
      <c r="C223" s="172" t="s">
        <v>277</v>
      </c>
      <c r="D223" s="172" t="s">
        <v>162</v>
      </c>
      <c r="E223" s="173" t="s">
        <v>278</v>
      </c>
      <c r="F223" s="174" t="s">
        <v>187</v>
      </c>
      <c r="G223" s="175" t="s">
        <v>165</v>
      </c>
      <c r="H223" s="176">
        <v>1</v>
      </c>
      <c r="I223" s="177">
        <v>47680</v>
      </c>
      <c r="J223" s="177">
        <f>ROUND(I223*H223,2)</f>
        <v>47680</v>
      </c>
      <c r="K223" s="174" t="s">
        <v>1</v>
      </c>
      <c r="L223" s="32"/>
      <c r="M223" s="178" t="s">
        <v>1</v>
      </c>
      <c r="N223" s="179" t="s">
        <v>41</v>
      </c>
      <c r="O223" s="180">
        <v>0.085000000000000006</v>
      </c>
      <c r="P223" s="180">
        <f>O223*H223</f>
        <v>0.085000000000000006</v>
      </c>
      <c r="Q223" s="180">
        <v>0</v>
      </c>
      <c r="R223" s="180">
        <f>Q223*H223</f>
        <v>0</v>
      </c>
      <c r="S223" s="180">
        <v>0</v>
      </c>
      <c r="T223" s="181">
        <f>S223*H223</f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82" t="s">
        <v>183</v>
      </c>
      <c r="AT223" s="182" t="s">
        <v>162</v>
      </c>
      <c r="AU223" s="182" t="s">
        <v>166</v>
      </c>
      <c r="AY223" s="16" t="s">
        <v>155</v>
      </c>
      <c r="BE223" s="183">
        <f>IF(N223="základní",J223,0)</f>
        <v>47680</v>
      </c>
      <c r="BF223" s="183">
        <f>IF(N223="snížená",J223,0)</f>
        <v>0</v>
      </c>
      <c r="BG223" s="183">
        <f>IF(N223="zákl. přenesená",J223,0)</f>
        <v>0</v>
      </c>
      <c r="BH223" s="183">
        <f>IF(N223="sníž. přenesená",J223,0)</f>
        <v>0</v>
      </c>
      <c r="BI223" s="183">
        <f>IF(N223="nulová",J223,0)</f>
        <v>0</v>
      </c>
      <c r="BJ223" s="16" t="s">
        <v>81</v>
      </c>
      <c r="BK223" s="183">
        <f>ROUND(I223*H223,2)</f>
        <v>47680</v>
      </c>
      <c r="BL223" s="16" t="s">
        <v>183</v>
      </c>
      <c r="BM223" s="182" t="s">
        <v>279</v>
      </c>
    </row>
    <row r="224" s="2" customFormat="1">
      <c r="A224" s="31"/>
      <c r="B224" s="32"/>
      <c r="C224" s="31"/>
      <c r="D224" s="184" t="s">
        <v>168</v>
      </c>
      <c r="E224" s="31"/>
      <c r="F224" s="185" t="s">
        <v>280</v>
      </c>
      <c r="G224" s="31"/>
      <c r="H224" s="31"/>
      <c r="I224" s="31"/>
      <c r="J224" s="31"/>
      <c r="K224" s="31"/>
      <c r="L224" s="32"/>
      <c r="M224" s="186"/>
      <c r="N224" s="187"/>
      <c r="O224" s="69"/>
      <c r="P224" s="69"/>
      <c r="Q224" s="69"/>
      <c r="R224" s="69"/>
      <c r="S224" s="69"/>
      <c r="T224" s="70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T224" s="16" t="s">
        <v>168</v>
      </c>
      <c r="AU224" s="16" t="s">
        <v>166</v>
      </c>
    </row>
    <row r="225" s="2" customFormat="1" ht="16.5" customHeight="1">
      <c r="A225" s="31"/>
      <c r="B225" s="171"/>
      <c r="C225" s="172" t="s">
        <v>7</v>
      </c>
      <c r="D225" s="172" t="s">
        <v>162</v>
      </c>
      <c r="E225" s="173" t="s">
        <v>281</v>
      </c>
      <c r="F225" s="174" t="s">
        <v>282</v>
      </c>
      <c r="G225" s="175" t="s">
        <v>165</v>
      </c>
      <c r="H225" s="176">
        <v>1</v>
      </c>
      <c r="I225" s="177">
        <v>35650</v>
      </c>
      <c r="J225" s="177">
        <f>ROUND(I225*H225,2)</f>
        <v>35650</v>
      </c>
      <c r="K225" s="174" t="s">
        <v>1</v>
      </c>
      <c r="L225" s="32"/>
      <c r="M225" s="178" t="s">
        <v>1</v>
      </c>
      <c r="N225" s="179" t="s">
        <v>41</v>
      </c>
      <c r="O225" s="180">
        <v>0.50600000000000001</v>
      </c>
      <c r="P225" s="180">
        <f>O225*H225</f>
        <v>0.50600000000000001</v>
      </c>
      <c r="Q225" s="180">
        <v>0</v>
      </c>
      <c r="R225" s="180">
        <f>Q225*H225</f>
        <v>0</v>
      </c>
      <c r="S225" s="180">
        <v>0</v>
      </c>
      <c r="T225" s="181">
        <f>S225*H225</f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82" t="s">
        <v>183</v>
      </c>
      <c r="AT225" s="182" t="s">
        <v>162</v>
      </c>
      <c r="AU225" s="182" t="s">
        <v>166</v>
      </c>
      <c r="AY225" s="16" t="s">
        <v>155</v>
      </c>
      <c r="BE225" s="183">
        <f>IF(N225="základní",J225,0)</f>
        <v>35650</v>
      </c>
      <c r="BF225" s="183">
        <f>IF(N225="snížená",J225,0)</f>
        <v>0</v>
      </c>
      <c r="BG225" s="183">
        <f>IF(N225="zákl. přenesená",J225,0)</f>
        <v>0</v>
      </c>
      <c r="BH225" s="183">
        <f>IF(N225="sníž. přenesená",J225,0)</f>
        <v>0</v>
      </c>
      <c r="BI225" s="183">
        <f>IF(N225="nulová",J225,0)</f>
        <v>0</v>
      </c>
      <c r="BJ225" s="16" t="s">
        <v>81</v>
      </c>
      <c r="BK225" s="183">
        <f>ROUND(I225*H225,2)</f>
        <v>35650</v>
      </c>
      <c r="BL225" s="16" t="s">
        <v>183</v>
      </c>
      <c r="BM225" s="182" t="s">
        <v>283</v>
      </c>
    </row>
    <row r="226" s="13" customFormat="1" ht="20.88" customHeight="1">
      <c r="A226" s="13"/>
      <c r="B226" s="162"/>
      <c r="C226" s="13"/>
      <c r="D226" s="163" t="s">
        <v>75</v>
      </c>
      <c r="E226" s="163" t="s">
        <v>284</v>
      </c>
      <c r="F226" s="163" t="s">
        <v>285</v>
      </c>
      <c r="G226" s="13"/>
      <c r="H226" s="13"/>
      <c r="I226" s="13"/>
      <c r="J226" s="164">
        <f>BK226</f>
        <v>35700</v>
      </c>
      <c r="K226" s="13"/>
      <c r="L226" s="162"/>
      <c r="M226" s="165"/>
      <c r="N226" s="166"/>
      <c r="O226" s="166"/>
      <c r="P226" s="167">
        <f>P227</f>
        <v>0.10000000000000001</v>
      </c>
      <c r="Q226" s="166"/>
      <c r="R226" s="167">
        <f>R227</f>
        <v>0</v>
      </c>
      <c r="S226" s="166"/>
      <c r="T226" s="168">
        <f>T227</f>
        <v>0</v>
      </c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R226" s="163" t="s">
        <v>87</v>
      </c>
      <c r="AT226" s="169" t="s">
        <v>75</v>
      </c>
      <c r="AU226" s="169" t="s">
        <v>161</v>
      </c>
      <c r="AY226" s="163" t="s">
        <v>155</v>
      </c>
      <c r="BK226" s="170">
        <f>BK227</f>
        <v>35700</v>
      </c>
    </row>
    <row r="227" s="2" customFormat="1" ht="21.75" customHeight="1">
      <c r="A227" s="31"/>
      <c r="B227" s="171"/>
      <c r="C227" s="172" t="s">
        <v>286</v>
      </c>
      <c r="D227" s="172" t="s">
        <v>162</v>
      </c>
      <c r="E227" s="173" t="s">
        <v>287</v>
      </c>
      <c r="F227" s="174" t="s">
        <v>288</v>
      </c>
      <c r="G227" s="175" t="s">
        <v>165</v>
      </c>
      <c r="H227" s="176">
        <v>1</v>
      </c>
      <c r="I227" s="177">
        <v>35700</v>
      </c>
      <c r="J227" s="177">
        <f>ROUND(I227*H227,2)</f>
        <v>35700</v>
      </c>
      <c r="K227" s="174" t="s">
        <v>1</v>
      </c>
      <c r="L227" s="32"/>
      <c r="M227" s="178" t="s">
        <v>1</v>
      </c>
      <c r="N227" s="179" t="s">
        <v>41</v>
      </c>
      <c r="O227" s="180">
        <v>0.10000000000000001</v>
      </c>
      <c r="P227" s="180">
        <f>O227*H227</f>
        <v>0.10000000000000001</v>
      </c>
      <c r="Q227" s="180">
        <v>0</v>
      </c>
      <c r="R227" s="180">
        <f>Q227*H227</f>
        <v>0</v>
      </c>
      <c r="S227" s="180">
        <v>0</v>
      </c>
      <c r="T227" s="181">
        <f>S227*H227</f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82" t="s">
        <v>183</v>
      </c>
      <c r="AT227" s="182" t="s">
        <v>162</v>
      </c>
      <c r="AU227" s="182" t="s">
        <v>166</v>
      </c>
      <c r="AY227" s="16" t="s">
        <v>155</v>
      </c>
      <c r="BE227" s="183">
        <f>IF(N227="základní",J227,0)</f>
        <v>35700</v>
      </c>
      <c r="BF227" s="183">
        <f>IF(N227="snížená",J227,0)</f>
        <v>0</v>
      </c>
      <c r="BG227" s="183">
        <f>IF(N227="zákl. přenesená",J227,0)</f>
        <v>0</v>
      </c>
      <c r="BH227" s="183">
        <f>IF(N227="sníž. přenesená",J227,0)</f>
        <v>0</v>
      </c>
      <c r="BI227" s="183">
        <f>IF(N227="nulová",J227,0)</f>
        <v>0</v>
      </c>
      <c r="BJ227" s="16" t="s">
        <v>81</v>
      </c>
      <c r="BK227" s="183">
        <f>ROUND(I227*H227,2)</f>
        <v>35700</v>
      </c>
      <c r="BL227" s="16" t="s">
        <v>183</v>
      </c>
      <c r="BM227" s="182" t="s">
        <v>289</v>
      </c>
    </row>
    <row r="228" s="13" customFormat="1" ht="20.88" customHeight="1">
      <c r="A228" s="13"/>
      <c r="B228" s="162"/>
      <c r="C228" s="13"/>
      <c r="D228" s="163" t="s">
        <v>75</v>
      </c>
      <c r="E228" s="163" t="s">
        <v>290</v>
      </c>
      <c r="F228" s="163" t="s">
        <v>291</v>
      </c>
      <c r="G228" s="13"/>
      <c r="H228" s="13"/>
      <c r="I228" s="13"/>
      <c r="J228" s="164">
        <f>BK228</f>
        <v>75000</v>
      </c>
      <c r="K228" s="13"/>
      <c r="L228" s="162"/>
      <c r="M228" s="165"/>
      <c r="N228" s="166"/>
      <c r="O228" s="166"/>
      <c r="P228" s="167">
        <f>P229</f>
        <v>1.6819999999999999</v>
      </c>
      <c r="Q228" s="166"/>
      <c r="R228" s="167">
        <f>R229</f>
        <v>0</v>
      </c>
      <c r="S228" s="166"/>
      <c r="T228" s="168">
        <f>T229</f>
        <v>0</v>
      </c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R228" s="163" t="s">
        <v>87</v>
      </c>
      <c r="AT228" s="169" t="s">
        <v>75</v>
      </c>
      <c r="AU228" s="169" t="s">
        <v>161</v>
      </c>
      <c r="AY228" s="163" t="s">
        <v>155</v>
      </c>
      <c r="BK228" s="170">
        <f>BK229</f>
        <v>75000</v>
      </c>
    </row>
    <row r="229" s="2" customFormat="1" ht="24.15" customHeight="1">
      <c r="A229" s="31"/>
      <c r="B229" s="171"/>
      <c r="C229" s="172" t="s">
        <v>292</v>
      </c>
      <c r="D229" s="172" t="s">
        <v>162</v>
      </c>
      <c r="E229" s="173" t="s">
        <v>293</v>
      </c>
      <c r="F229" s="174" t="s">
        <v>294</v>
      </c>
      <c r="G229" s="175" t="s">
        <v>165</v>
      </c>
      <c r="H229" s="176">
        <v>1</v>
      </c>
      <c r="I229" s="177">
        <v>75000</v>
      </c>
      <c r="J229" s="177">
        <f>ROUND(I229*H229,2)</f>
        <v>75000</v>
      </c>
      <c r="K229" s="174" t="s">
        <v>1</v>
      </c>
      <c r="L229" s="32"/>
      <c r="M229" s="178" t="s">
        <v>1</v>
      </c>
      <c r="N229" s="179" t="s">
        <v>41</v>
      </c>
      <c r="O229" s="180">
        <v>1.6819999999999999</v>
      </c>
      <c r="P229" s="180">
        <f>O229*H229</f>
        <v>1.6819999999999999</v>
      </c>
      <c r="Q229" s="180">
        <v>0</v>
      </c>
      <c r="R229" s="180">
        <f>Q229*H229</f>
        <v>0</v>
      </c>
      <c r="S229" s="180">
        <v>0</v>
      </c>
      <c r="T229" s="181">
        <f>S229*H229</f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82" t="s">
        <v>183</v>
      </c>
      <c r="AT229" s="182" t="s">
        <v>162</v>
      </c>
      <c r="AU229" s="182" t="s">
        <v>166</v>
      </c>
      <c r="AY229" s="16" t="s">
        <v>155</v>
      </c>
      <c r="BE229" s="183">
        <f>IF(N229="základní",J229,0)</f>
        <v>75000</v>
      </c>
      <c r="BF229" s="183">
        <f>IF(N229="snížená",J229,0)</f>
        <v>0</v>
      </c>
      <c r="BG229" s="183">
        <f>IF(N229="zákl. přenesená",J229,0)</f>
        <v>0</v>
      </c>
      <c r="BH229" s="183">
        <f>IF(N229="sníž. přenesená",J229,0)</f>
        <v>0</v>
      </c>
      <c r="BI229" s="183">
        <f>IF(N229="nulová",J229,0)</f>
        <v>0</v>
      </c>
      <c r="BJ229" s="16" t="s">
        <v>81</v>
      </c>
      <c r="BK229" s="183">
        <f>ROUND(I229*H229,2)</f>
        <v>75000</v>
      </c>
      <c r="BL229" s="16" t="s">
        <v>183</v>
      </c>
      <c r="BM229" s="182" t="s">
        <v>295</v>
      </c>
    </row>
    <row r="230" s="13" customFormat="1" ht="20.88" customHeight="1">
      <c r="A230" s="13"/>
      <c r="B230" s="162"/>
      <c r="C230" s="13"/>
      <c r="D230" s="163" t="s">
        <v>75</v>
      </c>
      <c r="E230" s="163" t="s">
        <v>296</v>
      </c>
      <c r="F230" s="163" t="s">
        <v>297</v>
      </c>
      <c r="G230" s="13"/>
      <c r="H230" s="13"/>
      <c r="I230" s="13"/>
      <c r="J230" s="164">
        <f>BK230</f>
        <v>48750</v>
      </c>
      <c r="K230" s="13"/>
      <c r="L230" s="162"/>
      <c r="M230" s="165"/>
      <c r="N230" s="166"/>
      <c r="O230" s="166"/>
      <c r="P230" s="167">
        <f>P231</f>
        <v>1.3300000000000001</v>
      </c>
      <c r="Q230" s="166"/>
      <c r="R230" s="167">
        <f>R231</f>
        <v>0.0089999999999999993</v>
      </c>
      <c r="S230" s="166"/>
      <c r="T230" s="168">
        <f>T231</f>
        <v>0</v>
      </c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R230" s="163" t="s">
        <v>87</v>
      </c>
      <c r="AT230" s="169" t="s">
        <v>75</v>
      </c>
      <c r="AU230" s="169" t="s">
        <v>161</v>
      </c>
      <c r="AY230" s="163" t="s">
        <v>155</v>
      </c>
      <c r="BK230" s="170">
        <f>BK231</f>
        <v>48750</v>
      </c>
    </row>
    <row r="231" s="2" customFormat="1" ht="37.8" customHeight="1">
      <c r="A231" s="31"/>
      <c r="B231" s="171"/>
      <c r="C231" s="172" t="s">
        <v>298</v>
      </c>
      <c r="D231" s="172" t="s">
        <v>162</v>
      </c>
      <c r="E231" s="173" t="s">
        <v>299</v>
      </c>
      <c r="F231" s="174" t="s">
        <v>300</v>
      </c>
      <c r="G231" s="175" t="s">
        <v>165</v>
      </c>
      <c r="H231" s="176">
        <v>1</v>
      </c>
      <c r="I231" s="177">
        <v>48750</v>
      </c>
      <c r="J231" s="177">
        <f>ROUND(I231*H231,2)</f>
        <v>48750</v>
      </c>
      <c r="K231" s="174" t="s">
        <v>1</v>
      </c>
      <c r="L231" s="32"/>
      <c r="M231" s="178" t="s">
        <v>1</v>
      </c>
      <c r="N231" s="179" t="s">
        <v>41</v>
      </c>
      <c r="O231" s="180">
        <v>1.3300000000000001</v>
      </c>
      <c r="P231" s="180">
        <f>O231*H231</f>
        <v>1.3300000000000001</v>
      </c>
      <c r="Q231" s="180">
        <v>0.0089999999999999993</v>
      </c>
      <c r="R231" s="180">
        <f>Q231*H231</f>
        <v>0.0089999999999999993</v>
      </c>
      <c r="S231" s="180">
        <v>0</v>
      </c>
      <c r="T231" s="181">
        <f>S231*H231</f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82" t="s">
        <v>183</v>
      </c>
      <c r="AT231" s="182" t="s">
        <v>162</v>
      </c>
      <c r="AU231" s="182" t="s">
        <v>166</v>
      </c>
      <c r="AY231" s="16" t="s">
        <v>155</v>
      </c>
      <c r="BE231" s="183">
        <f>IF(N231="základní",J231,0)</f>
        <v>48750</v>
      </c>
      <c r="BF231" s="183">
        <f>IF(N231="snížená",J231,0)</f>
        <v>0</v>
      </c>
      <c r="BG231" s="183">
        <f>IF(N231="zákl. přenesená",J231,0)</f>
        <v>0</v>
      </c>
      <c r="BH231" s="183">
        <f>IF(N231="sníž. přenesená",J231,0)</f>
        <v>0</v>
      </c>
      <c r="BI231" s="183">
        <f>IF(N231="nulová",J231,0)</f>
        <v>0</v>
      </c>
      <c r="BJ231" s="16" t="s">
        <v>81</v>
      </c>
      <c r="BK231" s="183">
        <f>ROUND(I231*H231,2)</f>
        <v>48750</v>
      </c>
      <c r="BL231" s="16" t="s">
        <v>183</v>
      </c>
      <c r="BM231" s="182" t="s">
        <v>301</v>
      </c>
    </row>
    <row r="232" s="13" customFormat="1" ht="20.88" customHeight="1">
      <c r="A232" s="13"/>
      <c r="B232" s="162"/>
      <c r="C232" s="13"/>
      <c r="D232" s="163" t="s">
        <v>75</v>
      </c>
      <c r="E232" s="163" t="s">
        <v>302</v>
      </c>
      <c r="F232" s="163" t="s">
        <v>303</v>
      </c>
      <c r="G232" s="13"/>
      <c r="H232" s="13"/>
      <c r="I232" s="13"/>
      <c r="J232" s="164">
        <f>BK232</f>
        <v>53600</v>
      </c>
      <c r="K232" s="13"/>
      <c r="L232" s="162"/>
      <c r="M232" s="165"/>
      <c r="N232" s="166"/>
      <c r="O232" s="166"/>
      <c r="P232" s="167">
        <f>P233</f>
        <v>0.23300000000000001</v>
      </c>
      <c r="Q232" s="166"/>
      <c r="R232" s="167">
        <f>R233</f>
        <v>0.00029999999999999997</v>
      </c>
      <c r="S232" s="166"/>
      <c r="T232" s="168">
        <f>T233</f>
        <v>0</v>
      </c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R232" s="163" t="s">
        <v>87</v>
      </c>
      <c r="AT232" s="169" t="s">
        <v>75</v>
      </c>
      <c r="AU232" s="169" t="s">
        <v>161</v>
      </c>
      <c r="AY232" s="163" t="s">
        <v>155</v>
      </c>
      <c r="BK232" s="170">
        <f>BK233</f>
        <v>53600</v>
      </c>
    </row>
    <row r="233" s="2" customFormat="1" ht="16.5" customHeight="1">
      <c r="A233" s="31"/>
      <c r="B233" s="171"/>
      <c r="C233" s="172" t="s">
        <v>304</v>
      </c>
      <c r="D233" s="172" t="s">
        <v>162</v>
      </c>
      <c r="E233" s="173" t="s">
        <v>305</v>
      </c>
      <c r="F233" s="174" t="s">
        <v>306</v>
      </c>
      <c r="G233" s="175" t="s">
        <v>165</v>
      </c>
      <c r="H233" s="176">
        <v>1</v>
      </c>
      <c r="I233" s="177">
        <v>53600</v>
      </c>
      <c r="J233" s="177">
        <f>ROUND(I233*H233,2)</f>
        <v>53600</v>
      </c>
      <c r="K233" s="174" t="s">
        <v>1</v>
      </c>
      <c r="L233" s="32"/>
      <c r="M233" s="178" t="s">
        <v>1</v>
      </c>
      <c r="N233" s="179" t="s">
        <v>41</v>
      </c>
      <c r="O233" s="180">
        <v>0.23300000000000001</v>
      </c>
      <c r="P233" s="180">
        <f>O233*H233</f>
        <v>0.23300000000000001</v>
      </c>
      <c r="Q233" s="180">
        <v>0.00029999999999999997</v>
      </c>
      <c r="R233" s="180">
        <f>Q233*H233</f>
        <v>0.00029999999999999997</v>
      </c>
      <c r="S233" s="180">
        <v>0</v>
      </c>
      <c r="T233" s="181">
        <f>S233*H233</f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182" t="s">
        <v>183</v>
      </c>
      <c r="AT233" s="182" t="s">
        <v>162</v>
      </c>
      <c r="AU233" s="182" t="s">
        <v>166</v>
      </c>
      <c r="AY233" s="16" t="s">
        <v>155</v>
      </c>
      <c r="BE233" s="183">
        <f>IF(N233="základní",J233,0)</f>
        <v>53600</v>
      </c>
      <c r="BF233" s="183">
        <f>IF(N233="snížená",J233,0)</f>
        <v>0</v>
      </c>
      <c r="BG233" s="183">
        <f>IF(N233="zákl. přenesená",J233,0)</f>
        <v>0</v>
      </c>
      <c r="BH233" s="183">
        <f>IF(N233="sníž. přenesená",J233,0)</f>
        <v>0</v>
      </c>
      <c r="BI233" s="183">
        <f>IF(N233="nulová",J233,0)</f>
        <v>0</v>
      </c>
      <c r="BJ233" s="16" t="s">
        <v>81</v>
      </c>
      <c r="BK233" s="183">
        <f>ROUND(I233*H233,2)</f>
        <v>53600</v>
      </c>
      <c r="BL233" s="16" t="s">
        <v>183</v>
      </c>
      <c r="BM233" s="182" t="s">
        <v>307</v>
      </c>
    </row>
    <row r="234" s="13" customFormat="1" ht="20.88" customHeight="1">
      <c r="A234" s="13"/>
      <c r="B234" s="162"/>
      <c r="C234" s="13"/>
      <c r="D234" s="163" t="s">
        <v>75</v>
      </c>
      <c r="E234" s="163" t="s">
        <v>308</v>
      </c>
      <c r="F234" s="163" t="s">
        <v>309</v>
      </c>
      <c r="G234" s="13"/>
      <c r="H234" s="13"/>
      <c r="I234" s="13"/>
      <c r="J234" s="164">
        <f>BK234</f>
        <v>62300</v>
      </c>
      <c r="K234" s="13"/>
      <c r="L234" s="162"/>
      <c r="M234" s="165"/>
      <c r="N234" s="166"/>
      <c r="O234" s="166"/>
      <c r="P234" s="167">
        <f>P235</f>
        <v>1.3</v>
      </c>
      <c r="Q234" s="166"/>
      <c r="R234" s="167">
        <f>R235</f>
        <v>0.0089999999999999993</v>
      </c>
      <c r="S234" s="166"/>
      <c r="T234" s="168">
        <f>T235</f>
        <v>0</v>
      </c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R234" s="163" t="s">
        <v>87</v>
      </c>
      <c r="AT234" s="169" t="s">
        <v>75</v>
      </c>
      <c r="AU234" s="169" t="s">
        <v>161</v>
      </c>
      <c r="AY234" s="163" t="s">
        <v>155</v>
      </c>
      <c r="BK234" s="170">
        <f>BK235</f>
        <v>62300</v>
      </c>
    </row>
    <row r="235" s="2" customFormat="1" ht="24.15" customHeight="1">
      <c r="A235" s="31"/>
      <c r="B235" s="171"/>
      <c r="C235" s="172" t="s">
        <v>310</v>
      </c>
      <c r="D235" s="172" t="s">
        <v>162</v>
      </c>
      <c r="E235" s="173" t="s">
        <v>311</v>
      </c>
      <c r="F235" s="174" t="s">
        <v>312</v>
      </c>
      <c r="G235" s="175" t="s">
        <v>165</v>
      </c>
      <c r="H235" s="176">
        <v>1</v>
      </c>
      <c r="I235" s="177">
        <v>62300</v>
      </c>
      <c r="J235" s="177">
        <f>ROUND(I235*H235,2)</f>
        <v>62300</v>
      </c>
      <c r="K235" s="174" t="s">
        <v>1</v>
      </c>
      <c r="L235" s="32"/>
      <c r="M235" s="178" t="s">
        <v>1</v>
      </c>
      <c r="N235" s="179" t="s">
        <v>41</v>
      </c>
      <c r="O235" s="180">
        <v>1.3</v>
      </c>
      <c r="P235" s="180">
        <f>O235*H235</f>
        <v>1.3</v>
      </c>
      <c r="Q235" s="180">
        <v>0.0089999999999999993</v>
      </c>
      <c r="R235" s="180">
        <f>Q235*H235</f>
        <v>0.0089999999999999993</v>
      </c>
      <c r="S235" s="180">
        <v>0</v>
      </c>
      <c r="T235" s="181">
        <f>S235*H235</f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82" t="s">
        <v>183</v>
      </c>
      <c r="AT235" s="182" t="s">
        <v>162</v>
      </c>
      <c r="AU235" s="182" t="s">
        <v>166</v>
      </c>
      <c r="AY235" s="16" t="s">
        <v>155</v>
      </c>
      <c r="BE235" s="183">
        <f>IF(N235="základní",J235,0)</f>
        <v>62300</v>
      </c>
      <c r="BF235" s="183">
        <f>IF(N235="snížená",J235,0)</f>
        <v>0</v>
      </c>
      <c r="BG235" s="183">
        <f>IF(N235="zákl. přenesená",J235,0)</f>
        <v>0</v>
      </c>
      <c r="BH235" s="183">
        <f>IF(N235="sníž. přenesená",J235,0)</f>
        <v>0</v>
      </c>
      <c r="BI235" s="183">
        <f>IF(N235="nulová",J235,0)</f>
        <v>0</v>
      </c>
      <c r="BJ235" s="16" t="s">
        <v>81</v>
      </c>
      <c r="BK235" s="183">
        <f>ROUND(I235*H235,2)</f>
        <v>62300</v>
      </c>
      <c r="BL235" s="16" t="s">
        <v>183</v>
      </c>
      <c r="BM235" s="182" t="s">
        <v>313</v>
      </c>
    </row>
    <row r="236" s="13" customFormat="1" ht="20.88" customHeight="1">
      <c r="A236" s="13"/>
      <c r="B236" s="162"/>
      <c r="C236" s="13"/>
      <c r="D236" s="163" t="s">
        <v>75</v>
      </c>
      <c r="E236" s="163" t="s">
        <v>314</v>
      </c>
      <c r="F236" s="163" t="s">
        <v>315</v>
      </c>
      <c r="G236" s="13"/>
      <c r="H236" s="13"/>
      <c r="I236" s="13"/>
      <c r="J236" s="164">
        <f>BK236</f>
        <v>16700</v>
      </c>
      <c r="K236" s="13"/>
      <c r="L236" s="162"/>
      <c r="M236" s="165"/>
      <c r="N236" s="166"/>
      <c r="O236" s="166"/>
      <c r="P236" s="167">
        <f>P237</f>
        <v>0.104</v>
      </c>
      <c r="Q236" s="166"/>
      <c r="R236" s="167">
        <f>R237</f>
        <v>0.00025999999999999998</v>
      </c>
      <c r="S236" s="166"/>
      <c r="T236" s="168">
        <f>T237</f>
        <v>0</v>
      </c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R236" s="163" t="s">
        <v>87</v>
      </c>
      <c r="AT236" s="169" t="s">
        <v>75</v>
      </c>
      <c r="AU236" s="169" t="s">
        <v>161</v>
      </c>
      <c r="AY236" s="163" t="s">
        <v>155</v>
      </c>
      <c r="BK236" s="170">
        <f>BK237</f>
        <v>16700</v>
      </c>
    </row>
    <row r="237" s="2" customFormat="1" ht="33" customHeight="1">
      <c r="A237" s="31"/>
      <c r="B237" s="171"/>
      <c r="C237" s="172" t="s">
        <v>316</v>
      </c>
      <c r="D237" s="172" t="s">
        <v>162</v>
      </c>
      <c r="E237" s="173" t="s">
        <v>317</v>
      </c>
      <c r="F237" s="174" t="s">
        <v>318</v>
      </c>
      <c r="G237" s="175" t="s">
        <v>165</v>
      </c>
      <c r="H237" s="176">
        <v>1</v>
      </c>
      <c r="I237" s="177">
        <v>16700</v>
      </c>
      <c r="J237" s="177">
        <f>ROUND(I237*H237,2)</f>
        <v>16700</v>
      </c>
      <c r="K237" s="174" t="s">
        <v>1</v>
      </c>
      <c r="L237" s="32"/>
      <c r="M237" s="178" t="s">
        <v>1</v>
      </c>
      <c r="N237" s="179" t="s">
        <v>41</v>
      </c>
      <c r="O237" s="180">
        <v>0.104</v>
      </c>
      <c r="P237" s="180">
        <f>O237*H237</f>
        <v>0.104</v>
      </c>
      <c r="Q237" s="180">
        <v>0.00025999999999999998</v>
      </c>
      <c r="R237" s="180">
        <f>Q237*H237</f>
        <v>0.00025999999999999998</v>
      </c>
      <c r="S237" s="180">
        <v>0</v>
      </c>
      <c r="T237" s="181">
        <f>S237*H237</f>
        <v>0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182" t="s">
        <v>183</v>
      </c>
      <c r="AT237" s="182" t="s">
        <v>162</v>
      </c>
      <c r="AU237" s="182" t="s">
        <v>166</v>
      </c>
      <c r="AY237" s="16" t="s">
        <v>155</v>
      </c>
      <c r="BE237" s="183">
        <f>IF(N237="základní",J237,0)</f>
        <v>16700</v>
      </c>
      <c r="BF237" s="183">
        <f>IF(N237="snížená",J237,0)</f>
        <v>0</v>
      </c>
      <c r="BG237" s="183">
        <f>IF(N237="zákl. přenesená",J237,0)</f>
        <v>0</v>
      </c>
      <c r="BH237" s="183">
        <f>IF(N237="sníž. přenesená",J237,0)</f>
        <v>0</v>
      </c>
      <c r="BI237" s="183">
        <f>IF(N237="nulová",J237,0)</f>
        <v>0</v>
      </c>
      <c r="BJ237" s="16" t="s">
        <v>81</v>
      </c>
      <c r="BK237" s="183">
        <f>ROUND(I237*H237,2)</f>
        <v>16700</v>
      </c>
      <c r="BL237" s="16" t="s">
        <v>183</v>
      </c>
      <c r="BM237" s="182" t="s">
        <v>319</v>
      </c>
    </row>
    <row r="238" s="12" customFormat="1" ht="22.8" customHeight="1">
      <c r="A238" s="12"/>
      <c r="B238" s="150"/>
      <c r="C238" s="12"/>
      <c r="D238" s="151" t="s">
        <v>75</v>
      </c>
      <c r="E238" s="160" t="s">
        <v>320</v>
      </c>
      <c r="F238" s="160" t="s">
        <v>321</v>
      </c>
      <c r="G238" s="12"/>
      <c r="H238" s="12"/>
      <c r="I238" s="12"/>
      <c r="J238" s="161">
        <f>BK238</f>
        <v>622873</v>
      </c>
      <c r="K238" s="12"/>
      <c r="L238" s="150"/>
      <c r="M238" s="154"/>
      <c r="N238" s="155"/>
      <c r="O238" s="155"/>
      <c r="P238" s="156">
        <f>P239+P261+P264+P267+P271+P273+P275+P279+P281+P283+P285+P287+P289</f>
        <v>25.616000000000007</v>
      </c>
      <c r="Q238" s="155"/>
      <c r="R238" s="156">
        <f>R239+R261+R264+R267+R271+R273+R275+R279+R281+R283+R285+R287+R289</f>
        <v>6.7885200000000001</v>
      </c>
      <c r="S238" s="155"/>
      <c r="T238" s="157">
        <f>T239+T261+T264+T267+T271+T273+T275+T279+T281+T283+T285+T287+T289</f>
        <v>2.27982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151" t="s">
        <v>166</v>
      </c>
      <c r="AT238" s="158" t="s">
        <v>75</v>
      </c>
      <c r="AU238" s="158" t="s">
        <v>81</v>
      </c>
      <c r="AY238" s="151" t="s">
        <v>155</v>
      </c>
      <c r="BK238" s="159">
        <f>BK239+BK261+BK264+BK267+BK271+BK273+BK275+BK279+BK281+BK283+BK285+BK287+BK289</f>
        <v>622873</v>
      </c>
    </row>
    <row r="239" s="12" customFormat="1" ht="20.88" customHeight="1">
      <c r="A239" s="12"/>
      <c r="B239" s="150"/>
      <c r="C239" s="12"/>
      <c r="D239" s="151" t="s">
        <v>75</v>
      </c>
      <c r="E239" s="160" t="s">
        <v>158</v>
      </c>
      <c r="F239" s="160" t="s">
        <v>159</v>
      </c>
      <c r="G239" s="12"/>
      <c r="H239" s="12"/>
      <c r="I239" s="12"/>
      <c r="J239" s="161">
        <f>BK239</f>
        <v>179083</v>
      </c>
      <c r="K239" s="12"/>
      <c r="L239" s="150"/>
      <c r="M239" s="154"/>
      <c r="N239" s="155"/>
      <c r="O239" s="155"/>
      <c r="P239" s="156">
        <f>P240+P242+P244+P247+P249+P252+P255+P258</f>
        <v>16.934000000000001</v>
      </c>
      <c r="Q239" s="155"/>
      <c r="R239" s="156">
        <f>R240+R242+R244+R247+R249+R252+R255+R258</f>
        <v>6.7413499999999997</v>
      </c>
      <c r="S239" s="155"/>
      <c r="T239" s="157">
        <f>T240+T242+T244+T247+T249+T252+T255+T258</f>
        <v>2.27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151" t="s">
        <v>81</v>
      </c>
      <c r="AT239" s="158" t="s">
        <v>75</v>
      </c>
      <c r="AU239" s="158" t="s">
        <v>87</v>
      </c>
      <c r="AY239" s="151" t="s">
        <v>155</v>
      </c>
      <c r="BK239" s="159">
        <f>BK240+BK242+BK244+BK247+BK249+BK252+BK255+BK258</f>
        <v>179083</v>
      </c>
    </row>
    <row r="240" s="13" customFormat="1" ht="20.88" customHeight="1">
      <c r="A240" s="13"/>
      <c r="B240" s="162"/>
      <c r="C240" s="13"/>
      <c r="D240" s="163" t="s">
        <v>75</v>
      </c>
      <c r="E240" s="163" t="s">
        <v>161</v>
      </c>
      <c r="F240" s="163" t="s">
        <v>192</v>
      </c>
      <c r="G240" s="13"/>
      <c r="H240" s="13"/>
      <c r="I240" s="13"/>
      <c r="J240" s="164">
        <f>BK240</f>
        <v>27400</v>
      </c>
      <c r="K240" s="13"/>
      <c r="L240" s="162"/>
      <c r="M240" s="165"/>
      <c r="N240" s="166"/>
      <c r="O240" s="166"/>
      <c r="P240" s="167">
        <f>P241</f>
        <v>3.7650000000000001</v>
      </c>
      <c r="Q240" s="166"/>
      <c r="R240" s="167">
        <f>R241</f>
        <v>1.80972</v>
      </c>
      <c r="S240" s="166"/>
      <c r="T240" s="168">
        <f>T241</f>
        <v>0</v>
      </c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R240" s="163" t="s">
        <v>81</v>
      </c>
      <c r="AT240" s="169" t="s">
        <v>75</v>
      </c>
      <c r="AU240" s="169" t="s">
        <v>161</v>
      </c>
      <c r="AY240" s="163" t="s">
        <v>155</v>
      </c>
      <c r="BK240" s="170">
        <f>BK241</f>
        <v>27400</v>
      </c>
    </row>
    <row r="241" s="2" customFormat="1" ht="16.5" customHeight="1">
      <c r="A241" s="31"/>
      <c r="B241" s="171"/>
      <c r="C241" s="172" t="s">
        <v>322</v>
      </c>
      <c r="D241" s="172" t="s">
        <v>162</v>
      </c>
      <c r="E241" s="173" t="s">
        <v>323</v>
      </c>
      <c r="F241" s="174" t="s">
        <v>324</v>
      </c>
      <c r="G241" s="175" t="s">
        <v>165</v>
      </c>
      <c r="H241" s="176">
        <v>1</v>
      </c>
      <c r="I241" s="177">
        <v>27400</v>
      </c>
      <c r="J241" s="177">
        <f>ROUND(I241*H241,2)</f>
        <v>27400</v>
      </c>
      <c r="K241" s="174" t="s">
        <v>1</v>
      </c>
      <c r="L241" s="32"/>
      <c r="M241" s="178" t="s">
        <v>1</v>
      </c>
      <c r="N241" s="179" t="s">
        <v>41</v>
      </c>
      <c r="O241" s="180">
        <v>3.7650000000000001</v>
      </c>
      <c r="P241" s="180">
        <f>O241*H241</f>
        <v>3.7650000000000001</v>
      </c>
      <c r="Q241" s="180">
        <v>1.80972</v>
      </c>
      <c r="R241" s="180">
        <f>Q241*H241</f>
        <v>1.80972</v>
      </c>
      <c r="S241" s="180">
        <v>0</v>
      </c>
      <c r="T241" s="181">
        <f>S241*H241</f>
        <v>0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182" t="s">
        <v>166</v>
      </c>
      <c r="AT241" s="182" t="s">
        <v>162</v>
      </c>
      <c r="AU241" s="182" t="s">
        <v>166</v>
      </c>
      <c r="AY241" s="16" t="s">
        <v>155</v>
      </c>
      <c r="BE241" s="183">
        <f>IF(N241="základní",J241,0)</f>
        <v>27400</v>
      </c>
      <c r="BF241" s="183">
        <f>IF(N241="snížená",J241,0)</f>
        <v>0</v>
      </c>
      <c r="BG241" s="183">
        <f>IF(N241="zákl. přenesená",J241,0)</f>
        <v>0</v>
      </c>
      <c r="BH241" s="183">
        <f>IF(N241="sníž. přenesená",J241,0)</f>
        <v>0</v>
      </c>
      <c r="BI241" s="183">
        <f>IF(N241="nulová",J241,0)</f>
        <v>0</v>
      </c>
      <c r="BJ241" s="16" t="s">
        <v>81</v>
      </c>
      <c r="BK241" s="183">
        <f>ROUND(I241*H241,2)</f>
        <v>27400</v>
      </c>
      <c r="BL241" s="16" t="s">
        <v>166</v>
      </c>
      <c r="BM241" s="182" t="s">
        <v>325</v>
      </c>
    </row>
    <row r="242" s="13" customFormat="1" ht="20.88" customHeight="1">
      <c r="A242" s="13"/>
      <c r="B242" s="162"/>
      <c r="C242" s="13"/>
      <c r="D242" s="163" t="s">
        <v>75</v>
      </c>
      <c r="E242" s="163" t="s">
        <v>166</v>
      </c>
      <c r="F242" s="163" t="s">
        <v>326</v>
      </c>
      <c r="G242" s="13"/>
      <c r="H242" s="13"/>
      <c r="I242" s="13"/>
      <c r="J242" s="164">
        <f>BK242</f>
        <v>29400</v>
      </c>
      <c r="K242" s="13"/>
      <c r="L242" s="162"/>
      <c r="M242" s="165"/>
      <c r="N242" s="166"/>
      <c r="O242" s="166"/>
      <c r="P242" s="167">
        <f>P243</f>
        <v>1.224</v>
      </c>
      <c r="Q242" s="166"/>
      <c r="R242" s="167">
        <f>R243</f>
        <v>2.45343</v>
      </c>
      <c r="S242" s="166"/>
      <c r="T242" s="168">
        <f>T243</f>
        <v>0</v>
      </c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R242" s="163" t="s">
        <v>81</v>
      </c>
      <c r="AT242" s="169" t="s">
        <v>75</v>
      </c>
      <c r="AU242" s="169" t="s">
        <v>161</v>
      </c>
      <c r="AY242" s="163" t="s">
        <v>155</v>
      </c>
      <c r="BK242" s="170">
        <f>BK243</f>
        <v>29400</v>
      </c>
    </row>
    <row r="243" s="2" customFormat="1" ht="16.5" customHeight="1">
      <c r="A243" s="31"/>
      <c r="B243" s="171"/>
      <c r="C243" s="172" t="s">
        <v>327</v>
      </c>
      <c r="D243" s="172" t="s">
        <v>162</v>
      </c>
      <c r="E243" s="173" t="s">
        <v>328</v>
      </c>
      <c r="F243" s="174" t="s">
        <v>329</v>
      </c>
      <c r="G243" s="175" t="s">
        <v>165</v>
      </c>
      <c r="H243" s="176">
        <v>1</v>
      </c>
      <c r="I243" s="177">
        <v>29400</v>
      </c>
      <c r="J243" s="177">
        <f>ROUND(I243*H243,2)</f>
        <v>29400</v>
      </c>
      <c r="K243" s="174" t="s">
        <v>1</v>
      </c>
      <c r="L243" s="32"/>
      <c r="M243" s="178" t="s">
        <v>1</v>
      </c>
      <c r="N243" s="179" t="s">
        <v>41</v>
      </c>
      <c r="O243" s="180">
        <v>1.224</v>
      </c>
      <c r="P243" s="180">
        <f>O243*H243</f>
        <v>1.224</v>
      </c>
      <c r="Q243" s="180">
        <v>2.45343</v>
      </c>
      <c r="R243" s="180">
        <f>Q243*H243</f>
        <v>2.45343</v>
      </c>
      <c r="S243" s="180">
        <v>0</v>
      </c>
      <c r="T243" s="181">
        <f>S243*H243</f>
        <v>0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182" t="s">
        <v>166</v>
      </c>
      <c r="AT243" s="182" t="s">
        <v>162</v>
      </c>
      <c r="AU243" s="182" t="s">
        <v>166</v>
      </c>
      <c r="AY243" s="16" t="s">
        <v>155</v>
      </c>
      <c r="BE243" s="183">
        <f>IF(N243="základní",J243,0)</f>
        <v>29400</v>
      </c>
      <c r="BF243" s="183">
        <f>IF(N243="snížená",J243,0)</f>
        <v>0</v>
      </c>
      <c r="BG243" s="183">
        <f>IF(N243="zákl. přenesená",J243,0)</f>
        <v>0</v>
      </c>
      <c r="BH243" s="183">
        <f>IF(N243="sníž. přenesená",J243,0)</f>
        <v>0</v>
      </c>
      <c r="BI243" s="183">
        <f>IF(N243="nulová",J243,0)</f>
        <v>0</v>
      </c>
      <c r="BJ243" s="16" t="s">
        <v>81</v>
      </c>
      <c r="BK243" s="183">
        <f>ROUND(I243*H243,2)</f>
        <v>29400</v>
      </c>
      <c r="BL243" s="16" t="s">
        <v>166</v>
      </c>
      <c r="BM243" s="182" t="s">
        <v>330</v>
      </c>
    </row>
    <row r="244" s="13" customFormat="1" ht="20.88" customHeight="1">
      <c r="A244" s="13"/>
      <c r="B244" s="162"/>
      <c r="C244" s="13"/>
      <c r="D244" s="163" t="s">
        <v>75</v>
      </c>
      <c r="E244" s="163" t="s">
        <v>197</v>
      </c>
      <c r="F244" s="163" t="s">
        <v>198</v>
      </c>
      <c r="G244" s="13"/>
      <c r="H244" s="13"/>
      <c r="I244" s="13"/>
      <c r="J244" s="164">
        <f>BK244</f>
        <v>22760</v>
      </c>
      <c r="K244" s="13"/>
      <c r="L244" s="162"/>
      <c r="M244" s="165"/>
      <c r="N244" s="166"/>
      <c r="O244" s="166"/>
      <c r="P244" s="167">
        <f>SUM(P245:P246)</f>
        <v>0.56000000000000005</v>
      </c>
      <c r="Q244" s="166"/>
      <c r="R244" s="167">
        <f>SUM(R245:R246)</f>
        <v>0.0247</v>
      </c>
      <c r="S244" s="166"/>
      <c r="T244" s="168">
        <f>SUM(T245:T246)</f>
        <v>0</v>
      </c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R244" s="163" t="s">
        <v>81</v>
      </c>
      <c r="AT244" s="169" t="s">
        <v>75</v>
      </c>
      <c r="AU244" s="169" t="s">
        <v>161</v>
      </c>
      <c r="AY244" s="163" t="s">
        <v>155</v>
      </c>
      <c r="BK244" s="170">
        <f>SUM(BK245:BK246)</f>
        <v>22760</v>
      </c>
    </row>
    <row r="245" s="2" customFormat="1" ht="24.15" customHeight="1">
      <c r="A245" s="31"/>
      <c r="B245" s="171"/>
      <c r="C245" s="172" t="s">
        <v>331</v>
      </c>
      <c r="D245" s="172" t="s">
        <v>162</v>
      </c>
      <c r="E245" s="173" t="s">
        <v>332</v>
      </c>
      <c r="F245" s="174" t="s">
        <v>333</v>
      </c>
      <c r="G245" s="175" t="s">
        <v>165</v>
      </c>
      <c r="H245" s="176">
        <v>1</v>
      </c>
      <c r="I245" s="177">
        <v>22760</v>
      </c>
      <c r="J245" s="177">
        <f>ROUND(I245*H245,2)</f>
        <v>22760</v>
      </c>
      <c r="K245" s="174" t="s">
        <v>1</v>
      </c>
      <c r="L245" s="32"/>
      <c r="M245" s="178" t="s">
        <v>1</v>
      </c>
      <c r="N245" s="179" t="s">
        <v>41</v>
      </c>
      <c r="O245" s="180">
        <v>0.56000000000000005</v>
      </c>
      <c r="P245" s="180">
        <f>O245*H245</f>
        <v>0.56000000000000005</v>
      </c>
      <c r="Q245" s="180">
        <v>0.0247</v>
      </c>
      <c r="R245" s="180">
        <f>Q245*H245</f>
        <v>0.0247</v>
      </c>
      <c r="S245" s="180">
        <v>0</v>
      </c>
      <c r="T245" s="181">
        <f>S245*H245</f>
        <v>0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182" t="s">
        <v>166</v>
      </c>
      <c r="AT245" s="182" t="s">
        <v>162</v>
      </c>
      <c r="AU245" s="182" t="s">
        <v>166</v>
      </c>
      <c r="AY245" s="16" t="s">
        <v>155</v>
      </c>
      <c r="BE245" s="183">
        <f>IF(N245="základní",J245,0)</f>
        <v>22760</v>
      </c>
      <c r="BF245" s="183">
        <f>IF(N245="snížená",J245,0)</f>
        <v>0</v>
      </c>
      <c r="BG245" s="183">
        <f>IF(N245="zákl. přenesená",J245,0)</f>
        <v>0</v>
      </c>
      <c r="BH245" s="183">
        <f>IF(N245="sníž. přenesená",J245,0)</f>
        <v>0</v>
      </c>
      <c r="BI245" s="183">
        <f>IF(N245="nulová",J245,0)</f>
        <v>0</v>
      </c>
      <c r="BJ245" s="16" t="s">
        <v>81</v>
      </c>
      <c r="BK245" s="183">
        <f>ROUND(I245*H245,2)</f>
        <v>22760</v>
      </c>
      <c r="BL245" s="16" t="s">
        <v>166</v>
      </c>
      <c r="BM245" s="182" t="s">
        <v>334</v>
      </c>
    </row>
    <row r="246" s="2" customFormat="1">
      <c r="A246" s="31"/>
      <c r="B246" s="32"/>
      <c r="C246" s="31"/>
      <c r="D246" s="184" t="s">
        <v>168</v>
      </c>
      <c r="E246" s="31"/>
      <c r="F246" s="185" t="s">
        <v>335</v>
      </c>
      <c r="G246" s="31"/>
      <c r="H246" s="31"/>
      <c r="I246" s="31"/>
      <c r="J246" s="31"/>
      <c r="K246" s="31"/>
      <c r="L246" s="32"/>
      <c r="M246" s="186"/>
      <c r="N246" s="187"/>
      <c r="O246" s="69"/>
      <c r="P246" s="69"/>
      <c r="Q246" s="69"/>
      <c r="R246" s="69"/>
      <c r="S246" s="69"/>
      <c r="T246" s="70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T246" s="16" t="s">
        <v>168</v>
      </c>
      <c r="AU246" s="16" t="s">
        <v>166</v>
      </c>
    </row>
    <row r="247" s="13" customFormat="1" ht="20.88" customHeight="1">
      <c r="A247" s="13"/>
      <c r="B247" s="162"/>
      <c r="C247" s="13"/>
      <c r="D247" s="163" t="s">
        <v>75</v>
      </c>
      <c r="E247" s="163" t="s">
        <v>210</v>
      </c>
      <c r="F247" s="163" t="s">
        <v>211</v>
      </c>
      <c r="G247" s="13"/>
      <c r="H247" s="13"/>
      <c r="I247" s="13"/>
      <c r="J247" s="164">
        <f>BK247</f>
        <v>9563</v>
      </c>
      <c r="K247" s="13"/>
      <c r="L247" s="162"/>
      <c r="M247" s="165"/>
      <c r="N247" s="166"/>
      <c r="O247" s="166"/>
      <c r="P247" s="167">
        <f>P248</f>
        <v>3.2130000000000001</v>
      </c>
      <c r="Q247" s="166"/>
      <c r="R247" s="167">
        <f>R248</f>
        <v>2.45329</v>
      </c>
      <c r="S247" s="166"/>
      <c r="T247" s="168">
        <f>T248</f>
        <v>0</v>
      </c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R247" s="163" t="s">
        <v>81</v>
      </c>
      <c r="AT247" s="169" t="s">
        <v>75</v>
      </c>
      <c r="AU247" s="169" t="s">
        <v>161</v>
      </c>
      <c r="AY247" s="163" t="s">
        <v>155</v>
      </c>
      <c r="BK247" s="170">
        <f>BK248</f>
        <v>9563</v>
      </c>
    </row>
    <row r="248" s="2" customFormat="1" ht="16.5" customHeight="1">
      <c r="A248" s="31"/>
      <c r="B248" s="171"/>
      <c r="C248" s="172" t="s">
        <v>336</v>
      </c>
      <c r="D248" s="172" t="s">
        <v>162</v>
      </c>
      <c r="E248" s="173" t="s">
        <v>337</v>
      </c>
      <c r="F248" s="174" t="s">
        <v>338</v>
      </c>
      <c r="G248" s="175" t="s">
        <v>165</v>
      </c>
      <c r="H248" s="176">
        <v>1</v>
      </c>
      <c r="I248" s="177">
        <v>9563</v>
      </c>
      <c r="J248" s="177">
        <f>ROUND(I248*H248,2)</f>
        <v>9563</v>
      </c>
      <c r="K248" s="174" t="s">
        <v>1</v>
      </c>
      <c r="L248" s="32"/>
      <c r="M248" s="178" t="s">
        <v>1</v>
      </c>
      <c r="N248" s="179" t="s">
        <v>41</v>
      </c>
      <c r="O248" s="180">
        <v>3.2130000000000001</v>
      </c>
      <c r="P248" s="180">
        <f>O248*H248</f>
        <v>3.2130000000000001</v>
      </c>
      <c r="Q248" s="180">
        <v>2.45329</v>
      </c>
      <c r="R248" s="180">
        <f>Q248*H248</f>
        <v>2.45329</v>
      </c>
      <c r="S248" s="180">
        <v>0</v>
      </c>
      <c r="T248" s="181">
        <f>S248*H248</f>
        <v>0</v>
      </c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R248" s="182" t="s">
        <v>166</v>
      </c>
      <c r="AT248" s="182" t="s">
        <v>162</v>
      </c>
      <c r="AU248" s="182" t="s">
        <v>166</v>
      </c>
      <c r="AY248" s="16" t="s">
        <v>155</v>
      </c>
      <c r="BE248" s="183">
        <f>IF(N248="základní",J248,0)</f>
        <v>9563</v>
      </c>
      <c r="BF248" s="183">
        <f>IF(N248="snížená",J248,0)</f>
        <v>0</v>
      </c>
      <c r="BG248" s="183">
        <f>IF(N248="zákl. přenesená",J248,0)</f>
        <v>0</v>
      </c>
      <c r="BH248" s="183">
        <f>IF(N248="sníž. přenesená",J248,0)</f>
        <v>0</v>
      </c>
      <c r="BI248" s="183">
        <f>IF(N248="nulová",J248,0)</f>
        <v>0</v>
      </c>
      <c r="BJ248" s="16" t="s">
        <v>81</v>
      </c>
      <c r="BK248" s="183">
        <f>ROUND(I248*H248,2)</f>
        <v>9563</v>
      </c>
      <c r="BL248" s="16" t="s">
        <v>166</v>
      </c>
      <c r="BM248" s="182" t="s">
        <v>339</v>
      </c>
    </row>
    <row r="249" s="13" customFormat="1" ht="20.88" customHeight="1">
      <c r="A249" s="13"/>
      <c r="B249" s="162"/>
      <c r="C249" s="13"/>
      <c r="D249" s="163" t="s">
        <v>75</v>
      </c>
      <c r="E249" s="163" t="s">
        <v>216</v>
      </c>
      <c r="F249" s="163" t="s">
        <v>217</v>
      </c>
      <c r="G249" s="13"/>
      <c r="H249" s="13"/>
      <c r="I249" s="13"/>
      <c r="J249" s="164">
        <f>BK249</f>
        <v>12950</v>
      </c>
      <c r="K249" s="13"/>
      <c r="L249" s="162"/>
      <c r="M249" s="165"/>
      <c r="N249" s="166"/>
      <c r="O249" s="166"/>
      <c r="P249" s="167">
        <f>SUM(P250:P251)</f>
        <v>0.126</v>
      </c>
      <c r="Q249" s="166"/>
      <c r="R249" s="167">
        <f>SUM(R250:R251)</f>
        <v>0.00021000000000000001</v>
      </c>
      <c r="S249" s="166"/>
      <c r="T249" s="168">
        <f>SUM(T250:T251)</f>
        <v>0</v>
      </c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R249" s="163" t="s">
        <v>81</v>
      </c>
      <c r="AT249" s="169" t="s">
        <v>75</v>
      </c>
      <c r="AU249" s="169" t="s">
        <v>161</v>
      </c>
      <c r="AY249" s="163" t="s">
        <v>155</v>
      </c>
      <c r="BK249" s="170">
        <f>SUM(BK250:BK251)</f>
        <v>12950</v>
      </c>
    </row>
    <row r="250" s="2" customFormat="1" ht="16.5" customHeight="1">
      <c r="A250" s="31"/>
      <c r="B250" s="171"/>
      <c r="C250" s="172" t="s">
        <v>340</v>
      </c>
      <c r="D250" s="172" t="s">
        <v>162</v>
      </c>
      <c r="E250" s="173" t="s">
        <v>341</v>
      </c>
      <c r="F250" s="174" t="s">
        <v>220</v>
      </c>
      <c r="G250" s="175" t="s">
        <v>165</v>
      </c>
      <c r="H250" s="176">
        <v>1</v>
      </c>
      <c r="I250" s="177">
        <v>12950</v>
      </c>
      <c r="J250" s="177">
        <f>ROUND(I250*H250,2)</f>
        <v>12950</v>
      </c>
      <c r="K250" s="174" t="s">
        <v>1</v>
      </c>
      <c r="L250" s="32"/>
      <c r="M250" s="178" t="s">
        <v>1</v>
      </c>
      <c r="N250" s="179" t="s">
        <v>41</v>
      </c>
      <c r="O250" s="180">
        <v>0.126</v>
      </c>
      <c r="P250" s="180">
        <f>O250*H250</f>
        <v>0.126</v>
      </c>
      <c r="Q250" s="180">
        <v>0.00021000000000000001</v>
      </c>
      <c r="R250" s="180">
        <f>Q250*H250</f>
        <v>0.00021000000000000001</v>
      </c>
      <c r="S250" s="180">
        <v>0</v>
      </c>
      <c r="T250" s="181">
        <f>S250*H250</f>
        <v>0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182" t="s">
        <v>166</v>
      </c>
      <c r="AT250" s="182" t="s">
        <v>162</v>
      </c>
      <c r="AU250" s="182" t="s">
        <v>166</v>
      </c>
      <c r="AY250" s="16" t="s">
        <v>155</v>
      </c>
      <c r="BE250" s="183">
        <f>IF(N250="základní",J250,0)</f>
        <v>12950</v>
      </c>
      <c r="BF250" s="183">
        <f>IF(N250="snížená",J250,0)</f>
        <v>0</v>
      </c>
      <c r="BG250" s="183">
        <f>IF(N250="zákl. přenesená",J250,0)</f>
        <v>0</v>
      </c>
      <c r="BH250" s="183">
        <f>IF(N250="sníž. přenesená",J250,0)</f>
        <v>0</v>
      </c>
      <c r="BI250" s="183">
        <f>IF(N250="nulová",J250,0)</f>
        <v>0</v>
      </c>
      <c r="BJ250" s="16" t="s">
        <v>81</v>
      </c>
      <c r="BK250" s="183">
        <f>ROUND(I250*H250,2)</f>
        <v>12950</v>
      </c>
      <c r="BL250" s="16" t="s">
        <v>166</v>
      </c>
      <c r="BM250" s="182" t="s">
        <v>342</v>
      </c>
    </row>
    <row r="251" s="2" customFormat="1">
      <c r="A251" s="31"/>
      <c r="B251" s="32"/>
      <c r="C251" s="31"/>
      <c r="D251" s="184" t="s">
        <v>168</v>
      </c>
      <c r="E251" s="31"/>
      <c r="F251" s="185" t="s">
        <v>222</v>
      </c>
      <c r="G251" s="31"/>
      <c r="H251" s="31"/>
      <c r="I251" s="31"/>
      <c r="J251" s="31"/>
      <c r="K251" s="31"/>
      <c r="L251" s="32"/>
      <c r="M251" s="186"/>
      <c r="N251" s="187"/>
      <c r="O251" s="69"/>
      <c r="P251" s="69"/>
      <c r="Q251" s="69"/>
      <c r="R251" s="69"/>
      <c r="S251" s="69"/>
      <c r="T251" s="70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T251" s="16" t="s">
        <v>168</v>
      </c>
      <c r="AU251" s="16" t="s">
        <v>166</v>
      </c>
    </row>
    <row r="252" s="13" customFormat="1" ht="20.88" customHeight="1">
      <c r="A252" s="13"/>
      <c r="B252" s="162"/>
      <c r="C252" s="13"/>
      <c r="D252" s="163" t="s">
        <v>75</v>
      </c>
      <c r="E252" s="163" t="s">
        <v>223</v>
      </c>
      <c r="F252" s="163" t="s">
        <v>224</v>
      </c>
      <c r="G252" s="13"/>
      <c r="H252" s="13"/>
      <c r="I252" s="13"/>
      <c r="J252" s="164">
        <f>BK252</f>
        <v>32410</v>
      </c>
      <c r="K252" s="13"/>
      <c r="L252" s="162"/>
      <c r="M252" s="165"/>
      <c r="N252" s="166"/>
      <c r="O252" s="166"/>
      <c r="P252" s="167">
        <f>SUM(P253:P254)</f>
        <v>1.5860000000000001</v>
      </c>
      <c r="Q252" s="166"/>
      <c r="R252" s="167">
        <f>SUM(R253:R254)</f>
        <v>0</v>
      </c>
      <c r="S252" s="166"/>
      <c r="T252" s="168">
        <f>SUM(T253:T254)</f>
        <v>2.27</v>
      </c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R252" s="163" t="s">
        <v>81</v>
      </c>
      <c r="AT252" s="169" t="s">
        <v>75</v>
      </c>
      <c r="AU252" s="169" t="s">
        <v>161</v>
      </c>
      <c r="AY252" s="163" t="s">
        <v>155</v>
      </c>
      <c r="BK252" s="170">
        <f>SUM(BK253:BK254)</f>
        <v>32410</v>
      </c>
    </row>
    <row r="253" s="2" customFormat="1" ht="16.5" customHeight="1">
      <c r="A253" s="31"/>
      <c r="B253" s="171"/>
      <c r="C253" s="172" t="s">
        <v>343</v>
      </c>
      <c r="D253" s="172" t="s">
        <v>162</v>
      </c>
      <c r="E253" s="173" t="s">
        <v>344</v>
      </c>
      <c r="F253" s="174" t="s">
        <v>227</v>
      </c>
      <c r="G253" s="175" t="s">
        <v>165</v>
      </c>
      <c r="H253" s="176">
        <v>1</v>
      </c>
      <c r="I253" s="177">
        <v>32410</v>
      </c>
      <c r="J253" s="177">
        <f>ROUND(I253*H253,2)</f>
        <v>32410</v>
      </c>
      <c r="K253" s="174" t="s">
        <v>1</v>
      </c>
      <c r="L253" s="32"/>
      <c r="M253" s="178" t="s">
        <v>1</v>
      </c>
      <c r="N253" s="179" t="s">
        <v>41</v>
      </c>
      <c r="O253" s="180">
        <v>1.5860000000000001</v>
      </c>
      <c r="P253" s="180">
        <f>O253*H253</f>
        <v>1.5860000000000001</v>
      </c>
      <c r="Q253" s="180">
        <v>0</v>
      </c>
      <c r="R253" s="180">
        <f>Q253*H253</f>
        <v>0</v>
      </c>
      <c r="S253" s="180">
        <v>2.27</v>
      </c>
      <c r="T253" s="181">
        <f>S253*H253</f>
        <v>2.27</v>
      </c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R253" s="182" t="s">
        <v>166</v>
      </c>
      <c r="AT253" s="182" t="s">
        <v>162</v>
      </c>
      <c r="AU253" s="182" t="s">
        <v>166</v>
      </c>
      <c r="AY253" s="16" t="s">
        <v>155</v>
      </c>
      <c r="BE253" s="183">
        <f>IF(N253="základní",J253,0)</f>
        <v>32410</v>
      </c>
      <c r="BF253" s="183">
        <f>IF(N253="snížená",J253,0)</f>
        <v>0</v>
      </c>
      <c r="BG253" s="183">
        <f>IF(N253="zákl. přenesená",J253,0)</f>
        <v>0</v>
      </c>
      <c r="BH253" s="183">
        <f>IF(N253="sníž. přenesená",J253,0)</f>
        <v>0</v>
      </c>
      <c r="BI253" s="183">
        <f>IF(N253="nulová",J253,0)</f>
        <v>0</v>
      </c>
      <c r="BJ253" s="16" t="s">
        <v>81</v>
      </c>
      <c r="BK253" s="183">
        <f>ROUND(I253*H253,2)</f>
        <v>32410</v>
      </c>
      <c r="BL253" s="16" t="s">
        <v>166</v>
      </c>
      <c r="BM253" s="182" t="s">
        <v>345</v>
      </c>
    </row>
    <row r="254" s="2" customFormat="1">
      <c r="A254" s="31"/>
      <c r="B254" s="32"/>
      <c r="C254" s="31"/>
      <c r="D254" s="184" t="s">
        <v>168</v>
      </c>
      <c r="E254" s="31"/>
      <c r="F254" s="185" t="s">
        <v>346</v>
      </c>
      <c r="G254" s="31"/>
      <c r="H254" s="31"/>
      <c r="I254" s="31"/>
      <c r="J254" s="31"/>
      <c r="K254" s="31"/>
      <c r="L254" s="32"/>
      <c r="M254" s="186"/>
      <c r="N254" s="187"/>
      <c r="O254" s="69"/>
      <c r="P254" s="69"/>
      <c r="Q254" s="69"/>
      <c r="R254" s="69"/>
      <c r="S254" s="69"/>
      <c r="T254" s="70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T254" s="16" t="s">
        <v>168</v>
      </c>
      <c r="AU254" s="16" t="s">
        <v>166</v>
      </c>
    </row>
    <row r="255" s="13" customFormat="1" ht="20.88" customHeight="1">
      <c r="A255" s="13"/>
      <c r="B255" s="162"/>
      <c r="C255" s="13"/>
      <c r="D255" s="163" t="s">
        <v>75</v>
      </c>
      <c r="E255" s="163" t="s">
        <v>230</v>
      </c>
      <c r="F255" s="163" t="s">
        <v>231</v>
      </c>
      <c r="G255" s="13"/>
      <c r="H255" s="13"/>
      <c r="I255" s="13"/>
      <c r="J255" s="164">
        <f>BK255</f>
        <v>21640</v>
      </c>
      <c r="K255" s="13"/>
      <c r="L255" s="162"/>
      <c r="M255" s="165"/>
      <c r="N255" s="166"/>
      <c r="O255" s="166"/>
      <c r="P255" s="167">
        <f>SUM(P256:P257)</f>
        <v>2.4199999999999999</v>
      </c>
      <c r="Q255" s="166"/>
      <c r="R255" s="167">
        <f>SUM(R256:R257)</f>
        <v>0</v>
      </c>
      <c r="S255" s="166"/>
      <c r="T255" s="168">
        <f>SUM(T256:T257)</f>
        <v>0</v>
      </c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R255" s="163" t="s">
        <v>81</v>
      </c>
      <c r="AT255" s="169" t="s">
        <v>75</v>
      </c>
      <c r="AU255" s="169" t="s">
        <v>161</v>
      </c>
      <c r="AY255" s="163" t="s">
        <v>155</v>
      </c>
      <c r="BK255" s="170">
        <f>SUM(BK256:BK257)</f>
        <v>21640</v>
      </c>
    </row>
    <row r="256" s="2" customFormat="1" ht="16.5" customHeight="1">
      <c r="A256" s="31"/>
      <c r="B256" s="171"/>
      <c r="C256" s="172" t="s">
        <v>347</v>
      </c>
      <c r="D256" s="172" t="s">
        <v>162</v>
      </c>
      <c r="E256" s="173" t="s">
        <v>348</v>
      </c>
      <c r="F256" s="174" t="s">
        <v>234</v>
      </c>
      <c r="G256" s="175" t="s">
        <v>165</v>
      </c>
      <c r="H256" s="176">
        <v>1</v>
      </c>
      <c r="I256" s="177">
        <v>21640</v>
      </c>
      <c r="J256" s="177">
        <f>ROUND(I256*H256,2)</f>
        <v>21640</v>
      </c>
      <c r="K256" s="174" t="s">
        <v>1</v>
      </c>
      <c r="L256" s="32"/>
      <c r="M256" s="178" t="s">
        <v>1</v>
      </c>
      <c r="N256" s="179" t="s">
        <v>41</v>
      </c>
      <c r="O256" s="180">
        <v>2.4199999999999999</v>
      </c>
      <c r="P256" s="180">
        <f>O256*H256</f>
        <v>2.4199999999999999</v>
      </c>
      <c r="Q256" s="180">
        <v>0</v>
      </c>
      <c r="R256" s="180">
        <f>Q256*H256</f>
        <v>0</v>
      </c>
      <c r="S256" s="180">
        <v>0</v>
      </c>
      <c r="T256" s="181">
        <f>S256*H256</f>
        <v>0</v>
      </c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R256" s="182" t="s">
        <v>166</v>
      </c>
      <c r="AT256" s="182" t="s">
        <v>162</v>
      </c>
      <c r="AU256" s="182" t="s">
        <v>166</v>
      </c>
      <c r="AY256" s="16" t="s">
        <v>155</v>
      </c>
      <c r="BE256" s="183">
        <f>IF(N256="základní",J256,0)</f>
        <v>21640</v>
      </c>
      <c r="BF256" s="183">
        <f>IF(N256="snížená",J256,0)</f>
        <v>0</v>
      </c>
      <c r="BG256" s="183">
        <f>IF(N256="zákl. přenesená",J256,0)</f>
        <v>0</v>
      </c>
      <c r="BH256" s="183">
        <f>IF(N256="sníž. přenesená",J256,0)</f>
        <v>0</v>
      </c>
      <c r="BI256" s="183">
        <f>IF(N256="nulová",J256,0)</f>
        <v>0</v>
      </c>
      <c r="BJ256" s="16" t="s">
        <v>81</v>
      </c>
      <c r="BK256" s="183">
        <f>ROUND(I256*H256,2)</f>
        <v>21640</v>
      </c>
      <c r="BL256" s="16" t="s">
        <v>166</v>
      </c>
      <c r="BM256" s="182" t="s">
        <v>349</v>
      </c>
    </row>
    <row r="257" s="2" customFormat="1">
      <c r="A257" s="31"/>
      <c r="B257" s="32"/>
      <c r="C257" s="31"/>
      <c r="D257" s="184" t="s">
        <v>168</v>
      </c>
      <c r="E257" s="31"/>
      <c r="F257" s="185" t="s">
        <v>236</v>
      </c>
      <c r="G257" s="31"/>
      <c r="H257" s="31"/>
      <c r="I257" s="31"/>
      <c r="J257" s="31"/>
      <c r="K257" s="31"/>
      <c r="L257" s="32"/>
      <c r="M257" s="186"/>
      <c r="N257" s="187"/>
      <c r="O257" s="69"/>
      <c r="P257" s="69"/>
      <c r="Q257" s="69"/>
      <c r="R257" s="69"/>
      <c r="S257" s="69"/>
      <c r="T257" s="70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T257" s="16" t="s">
        <v>168</v>
      </c>
      <c r="AU257" s="16" t="s">
        <v>166</v>
      </c>
    </row>
    <row r="258" s="13" customFormat="1" ht="20.88" customHeight="1">
      <c r="A258" s="13"/>
      <c r="B258" s="162"/>
      <c r="C258" s="13"/>
      <c r="D258" s="163" t="s">
        <v>75</v>
      </c>
      <c r="E258" s="163" t="s">
        <v>237</v>
      </c>
      <c r="F258" s="163" t="s">
        <v>238</v>
      </c>
      <c r="G258" s="13"/>
      <c r="H258" s="13"/>
      <c r="I258" s="13"/>
      <c r="J258" s="164">
        <f>BK258</f>
        <v>22960</v>
      </c>
      <c r="K258" s="13"/>
      <c r="L258" s="162"/>
      <c r="M258" s="165"/>
      <c r="N258" s="166"/>
      <c r="O258" s="166"/>
      <c r="P258" s="167">
        <f>SUM(P259:P260)</f>
        <v>4.04</v>
      </c>
      <c r="Q258" s="166"/>
      <c r="R258" s="167">
        <f>SUM(R259:R260)</f>
        <v>0</v>
      </c>
      <c r="S258" s="166"/>
      <c r="T258" s="168">
        <f>SUM(T259:T260)</f>
        <v>0</v>
      </c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R258" s="163" t="s">
        <v>81</v>
      </c>
      <c r="AT258" s="169" t="s">
        <v>75</v>
      </c>
      <c r="AU258" s="169" t="s">
        <v>161</v>
      </c>
      <c r="AY258" s="163" t="s">
        <v>155</v>
      </c>
      <c r="BK258" s="170">
        <f>SUM(BK259:BK260)</f>
        <v>22960</v>
      </c>
    </row>
    <row r="259" s="2" customFormat="1" ht="16.5" customHeight="1">
      <c r="A259" s="31"/>
      <c r="B259" s="171"/>
      <c r="C259" s="172" t="s">
        <v>350</v>
      </c>
      <c r="D259" s="172" t="s">
        <v>162</v>
      </c>
      <c r="E259" s="173" t="s">
        <v>351</v>
      </c>
      <c r="F259" s="174" t="s">
        <v>241</v>
      </c>
      <c r="G259" s="175" t="s">
        <v>165</v>
      </c>
      <c r="H259" s="176">
        <v>1</v>
      </c>
      <c r="I259" s="177">
        <v>22960</v>
      </c>
      <c r="J259" s="177">
        <f>ROUND(I259*H259,2)</f>
        <v>22960</v>
      </c>
      <c r="K259" s="174" t="s">
        <v>1</v>
      </c>
      <c r="L259" s="32"/>
      <c r="M259" s="178" t="s">
        <v>1</v>
      </c>
      <c r="N259" s="179" t="s">
        <v>41</v>
      </c>
      <c r="O259" s="180">
        <v>4.04</v>
      </c>
      <c r="P259" s="180">
        <f>O259*H259</f>
        <v>4.04</v>
      </c>
      <c r="Q259" s="180">
        <v>0</v>
      </c>
      <c r="R259" s="180">
        <f>Q259*H259</f>
        <v>0</v>
      </c>
      <c r="S259" s="180">
        <v>0</v>
      </c>
      <c r="T259" s="181">
        <f>S259*H259</f>
        <v>0</v>
      </c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R259" s="182" t="s">
        <v>166</v>
      </c>
      <c r="AT259" s="182" t="s">
        <v>162</v>
      </c>
      <c r="AU259" s="182" t="s">
        <v>166</v>
      </c>
      <c r="AY259" s="16" t="s">
        <v>155</v>
      </c>
      <c r="BE259" s="183">
        <f>IF(N259="základní",J259,0)</f>
        <v>22960</v>
      </c>
      <c r="BF259" s="183">
        <f>IF(N259="snížená",J259,0)</f>
        <v>0</v>
      </c>
      <c r="BG259" s="183">
        <f>IF(N259="zákl. přenesená",J259,0)</f>
        <v>0</v>
      </c>
      <c r="BH259" s="183">
        <f>IF(N259="sníž. přenesená",J259,0)</f>
        <v>0</v>
      </c>
      <c r="BI259" s="183">
        <f>IF(N259="nulová",J259,0)</f>
        <v>0</v>
      </c>
      <c r="BJ259" s="16" t="s">
        <v>81</v>
      </c>
      <c r="BK259" s="183">
        <f>ROUND(I259*H259,2)</f>
        <v>22960</v>
      </c>
      <c r="BL259" s="16" t="s">
        <v>166</v>
      </c>
      <c r="BM259" s="182" t="s">
        <v>352</v>
      </c>
    </row>
    <row r="260" s="2" customFormat="1">
      <c r="A260" s="31"/>
      <c r="B260" s="32"/>
      <c r="C260" s="31"/>
      <c r="D260" s="184" t="s">
        <v>168</v>
      </c>
      <c r="E260" s="31"/>
      <c r="F260" s="185" t="s">
        <v>353</v>
      </c>
      <c r="G260" s="31"/>
      <c r="H260" s="31"/>
      <c r="I260" s="31"/>
      <c r="J260" s="31"/>
      <c r="K260" s="31"/>
      <c r="L260" s="32"/>
      <c r="M260" s="186"/>
      <c r="N260" s="187"/>
      <c r="O260" s="69"/>
      <c r="P260" s="69"/>
      <c r="Q260" s="69"/>
      <c r="R260" s="69"/>
      <c r="S260" s="69"/>
      <c r="T260" s="70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T260" s="16" t="s">
        <v>168</v>
      </c>
      <c r="AU260" s="16" t="s">
        <v>166</v>
      </c>
    </row>
    <row r="261" s="12" customFormat="1" ht="20.88" customHeight="1">
      <c r="A261" s="12"/>
      <c r="B261" s="150"/>
      <c r="C261" s="12"/>
      <c r="D261" s="151" t="s">
        <v>75</v>
      </c>
      <c r="E261" s="160" t="s">
        <v>179</v>
      </c>
      <c r="F261" s="160" t="s">
        <v>180</v>
      </c>
      <c r="G261" s="12"/>
      <c r="H261" s="12"/>
      <c r="I261" s="12"/>
      <c r="J261" s="161">
        <f>BK261</f>
        <v>65000</v>
      </c>
      <c r="K261" s="12"/>
      <c r="L261" s="150"/>
      <c r="M261" s="154"/>
      <c r="N261" s="155"/>
      <c r="O261" s="155"/>
      <c r="P261" s="156">
        <f>P262</f>
        <v>0.35599999999999998</v>
      </c>
      <c r="Q261" s="155"/>
      <c r="R261" s="156">
        <f>R262</f>
        <v>0</v>
      </c>
      <c r="S261" s="155"/>
      <c r="T261" s="157">
        <f>T262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151" t="s">
        <v>87</v>
      </c>
      <c r="AT261" s="158" t="s">
        <v>75</v>
      </c>
      <c r="AU261" s="158" t="s">
        <v>87</v>
      </c>
      <c r="AY261" s="151" t="s">
        <v>155</v>
      </c>
      <c r="BK261" s="159">
        <f>BK262</f>
        <v>65000</v>
      </c>
    </row>
    <row r="262" s="13" customFormat="1" ht="20.88" customHeight="1">
      <c r="A262" s="13"/>
      <c r="B262" s="162"/>
      <c r="C262" s="13"/>
      <c r="D262" s="163" t="s">
        <v>75</v>
      </c>
      <c r="E262" s="163" t="s">
        <v>354</v>
      </c>
      <c r="F262" s="163" t="s">
        <v>355</v>
      </c>
      <c r="G262" s="13"/>
      <c r="H262" s="13"/>
      <c r="I262" s="13"/>
      <c r="J262" s="164">
        <f>BK262</f>
        <v>65000</v>
      </c>
      <c r="K262" s="13"/>
      <c r="L262" s="162"/>
      <c r="M262" s="165"/>
      <c r="N262" s="166"/>
      <c r="O262" s="166"/>
      <c r="P262" s="167">
        <f>P263</f>
        <v>0.35599999999999998</v>
      </c>
      <c r="Q262" s="166"/>
      <c r="R262" s="167">
        <f>R263</f>
        <v>0</v>
      </c>
      <c r="S262" s="166"/>
      <c r="T262" s="168">
        <f>T263</f>
        <v>0</v>
      </c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R262" s="163" t="s">
        <v>87</v>
      </c>
      <c r="AT262" s="169" t="s">
        <v>75</v>
      </c>
      <c r="AU262" s="169" t="s">
        <v>161</v>
      </c>
      <c r="AY262" s="163" t="s">
        <v>155</v>
      </c>
      <c r="BK262" s="170">
        <f>BK263</f>
        <v>65000</v>
      </c>
    </row>
    <row r="263" s="2" customFormat="1" ht="24.15" customHeight="1">
      <c r="A263" s="31"/>
      <c r="B263" s="171"/>
      <c r="C263" s="172" t="s">
        <v>356</v>
      </c>
      <c r="D263" s="172" t="s">
        <v>162</v>
      </c>
      <c r="E263" s="173" t="s">
        <v>357</v>
      </c>
      <c r="F263" s="174" t="s">
        <v>358</v>
      </c>
      <c r="G263" s="175" t="s">
        <v>165</v>
      </c>
      <c r="H263" s="176">
        <v>1</v>
      </c>
      <c r="I263" s="177">
        <v>65000</v>
      </c>
      <c r="J263" s="177">
        <f>ROUND(I263*H263,2)</f>
        <v>65000</v>
      </c>
      <c r="K263" s="174" t="s">
        <v>1</v>
      </c>
      <c r="L263" s="32"/>
      <c r="M263" s="178" t="s">
        <v>1</v>
      </c>
      <c r="N263" s="179" t="s">
        <v>41</v>
      </c>
      <c r="O263" s="180">
        <v>0.35599999999999998</v>
      </c>
      <c r="P263" s="180">
        <f>O263*H263</f>
        <v>0.35599999999999998</v>
      </c>
      <c r="Q263" s="180">
        <v>0</v>
      </c>
      <c r="R263" s="180">
        <f>Q263*H263</f>
        <v>0</v>
      </c>
      <c r="S263" s="180">
        <v>0</v>
      </c>
      <c r="T263" s="181">
        <f>S263*H263</f>
        <v>0</v>
      </c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R263" s="182" t="s">
        <v>183</v>
      </c>
      <c r="AT263" s="182" t="s">
        <v>162</v>
      </c>
      <c r="AU263" s="182" t="s">
        <v>166</v>
      </c>
      <c r="AY263" s="16" t="s">
        <v>155</v>
      </c>
      <c r="BE263" s="183">
        <f>IF(N263="základní",J263,0)</f>
        <v>65000</v>
      </c>
      <c r="BF263" s="183">
        <f>IF(N263="snížená",J263,0)</f>
        <v>0</v>
      </c>
      <c r="BG263" s="183">
        <f>IF(N263="zákl. přenesená",J263,0)</f>
        <v>0</v>
      </c>
      <c r="BH263" s="183">
        <f>IF(N263="sníž. přenesená",J263,0)</f>
        <v>0</v>
      </c>
      <c r="BI263" s="183">
        <f>IF(N263="nulová",J263,0)</f>
        <v>0</v>
      </c>
      <c r="BJ263" s="16" t="s">
        <v>81</v>
      </c>
      <c r="BK263" s="183">
        <f>ROUND(I263*H263,2)</f>
        <v>65000</v>
      </c>
      <c r="BL263" s="16" t="s">
        <v>183</v>
      </c>
      <c r="BM263" s="182" t="s">
        <v>359</v>
      </c>
    </row>
    <row r="264" s="12" customFormat="1" ht="20.88" customHeight="1">
      <c r="A264" s="12"/>
      <c r="B264" s="150"/>
      <c r="C264" s="12"/>
      <c r="D264" s="151" t="s">
        <v>75</v>
      </c>
      <c r="E264" s="160" t="s">
        <v>244</v>
      </c>
      <c r="F264" s="160" t="s">
        <v>245</v>
      </c>
      <c r="G264" s="12"/>
      <c r="H264" s="12"/>
      <c r="I264" s="12"/>
      <c r="J264" s="161">
        <f>BK264</f>
        <v>4500</v>
      </c>
      <c r="K264" s="12"/>
      <c r="L264" s="150"/>
      <c r="M264" s="154"/>
      <c r="N264" s="155"/>
      <c r="O264" s="155"/>
      <c r="P264" s="156">
        <f>SUM(P265:P266)</f>
        <v>0.024</v>
      </c>
      <c r="Q264" s="155"/>
      <c r="R264" s="156">
        <f>SUM(R265:R266)</f>
        <v>0</v>
      </c>
      <c r="S264" s="155"/>
      <c r="T264" s="157">
        <f>SUM(T265:T266)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151" t="s">
        <v>87</v>
      </c>
      <c r="AT264" s="158" t="s">
        <v>75</v>
      </c>
      <c r="AU264" s="158" t="s">
        <v>87</v>
      </c>
      <c r="AY264" s="151" t="s">
        <v>155</v>
      </c>
      <c r="BK264" s="159">
        <f>SUM(BK265:BK266)</f>
        <v>4500</v>
      </c>
    </row>
    <row r="265" s="2" customFormat="1" ht="24.15" customHeight="1">
      <c r="A265" s="31"/>
      <c r="B265" s="171"/>
      <c r="C265" s="172" t="s">
        <v>360</v>
      </c>
      <c r="D265" s="172" t="s">
        <v>162</v>
      </c>
      <c r="E265" s="173" t="s">
        <v>247</v>
      </c>
      <c r="F265" s="174" t="s">
        <v>182</v>
      </c>
      <c r="G265" s="175" t="s">
        <v>165</v>
      </c>
      <c r="H265" s="176">
        <v>1</v>
      </c>
      <c r="I265" s="177">
        <v>4500</v>
      </c>
      <c r="J265" s="177">
        <f>ROUND(I265*H265,2)</f>
        <v>4500</v>
      </c>
      <c r="K265" s="174" t="s">
        <v>1</v>
      </c>
      <c r="L265" s="32"/>
      <c r="M265" s="178" t="s">
        <v>1</v>
      </c>
      <c r="N265" s="179" t="s">
        <v>41</v>
      </c>
      <c r="O265" s="180">
        <v>0.024</v>
      </c>
      <c r="P265" s="180">
        <f>O265*H265</f>
        <v>0.024</v>
      </c>
      <c r="Q265" s="180">
        <v>0</v>
      </c>
      <c r="R265" s="180">
        <f>Q265*H265</f>
        <v>0</v>
      </c>
      <c r="S265" s="180">
        <v>0</v>
      </c>
      <c r="T265" s="181">
        <f>S265*H265</f>
        <v>0</v>
      </c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R265" s="182" t="s">
        <v>183</v>
      </c>
      <c r="AT265" s="182" t="s">
        <v>162</v>
      </c>
      <c r="AU265" s="182" t="s">
        <v>161</v>
      </c>
      <c r="AY265" s="16" t="s">
        <v>155</v>
      </c>
      <c r="BE265" s="183">
        <f>IF(N265="základní",J265,0)</f>
        <v>4500</v>
      </c>
      <c r="BF265" s="183">
        <f>IF(N265="snížená",J265,0)</f>
        <v>0</v>
      </c>
      <c r="BG265" s="183">
        <f>IF(N265="zákl. přenesená",J265,0)</f>
        <v>0</v>
      </c>
      <c r="BH265" s="183">
        <f>IF(N265="sníž. přenesená",J265,0)</f>
        <v>0</v>
      </c>
      <c r="BI265" s="183">
        <f>IF(N265="nulová",J265,0)</f>
        <v>0</v>
      </c>
      <c r="BJ265" s="16" t="s">
        <v>81</v>
      </c>
      <c r="BK265" s="183">
        <f>ROUND(I265*H265,2)</f>
        <v>4500</v>
      </c>
      <c r="BL265" s="16" t="s">
        <v>183</v>
      </c>
      <c r="BM265" s="182" t="s">
        <v>361</v>
      </c>
    </row>
    <row r="266" s="2" customFormat="1">
      <c r="A266" s="31"/>
      <c r="B266" s="32"/>
      <c r="C266" s="31"/>
      <c r="D266" s="184" t="s">
        <v>168</v>
      </c>
      <c r="E266" s="31"/>
      <c r="F266" s="185" t="s">
        <v>249</v>
      </c>
      <c r="G266" s="31"/>
      <c r="H266" s="31"/>
      <c r="I266" s="31"/>
      <c r="J266" s="31"/>
      <c r="K266" s="31"/>
      <c r="L266" s="32"/>
      <c r="M266" s="186"/>
      <c r="N266" s="187"/>
      <c r="O266" s="69"/>
      <c r="P266" s="69"/>
      <c r="Q266" s="69"/>
      <c r="R266" s="69"/>
      <c r="S266" s="69"/>
      <c r="T266" s="70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T266" s="16" t="s">
        <v>168</v>
      </c>
      <c r="AU266" s="16" t="s">
        <v>161</v>
      </c>
    </row>
    <row r="267" s="12" customFormat="1" ht="20.88" customHeight="1">
      <c r="A267" s="12"/>
      <c r="B267" s="150"/>
      <c r="C267" s="12"/>
      <c r="D267" s="151" t="s">
        <v>75</v>
      </c>
      <c r="E267" s="160" t="s">
        <v>250</v>
      </c>
      <c r="F267" s="160" t="s">
        <v>251</v>
      </c>
      <c r="G267" s="12"/>
      <c r="H267" s="12"/>
      <c r="I267" s="12"/>
      <c r="J267" s="161">
        <f>BK267</f>
        <v>50080</v>
      </c>
      <c r="K267" s="12"/>
      <c r="L267" s="150"/>
      <c r="M267" s="154"/>
      <c r="N267" s="155"/>
      <c r="O267" s="155"/>
      <c r="P267" s="156">
        <f>SUM(P268:P270)</f>
        <v>1.5569999999999999</v>
      </c>
      <c r="Q267" s="155"/>
      <c r="R267" s="156">
        <f>SUM(R268:R270)</f>
        <v>0.0012200000000000002</v>
      </c>
      <c r="S267" s="155"/>
      <c r="T267" s="157">
        <f>SUM(T268:T270)</f>
        <v>0.0098200000000000006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151" t="s">
        <v>87</v>
      </c>
      <c r="AT267" s="158" t="s">
        <v>75</v>
      </c>
      <c r="AU267" s="158" t="s">
        <v>87</v>
      </c>
      <c r="AY267" s="151" t="s">
        <v>155</v>
      </c>
      <c r="BK267" s="159">
        <f>SUM(BK268:BK270)</f>
        <v>50080</v>
      </c>
    </row>
    <row r="268" s="2" customFormat="1" ht="16.5" customHeight="1">
      <c r="A268" s="31"/>
      <c r="B268" s="171"/>
      <c r="C268" s="172" t="s">
        <v>362</v>
      </c>
      <c r="D268" s="172" t="s">
        <v>162</v>
      </c>
      <c r="E268" s="173" t="s">
        <v>363</v>
      </c>
      <c r="F268" s="174" t="s">
        <v>253</v>
      </c>
      <c r="G268" s="175" t="s">
        <v>165</v>
      </c>
      <c r="H268" s="176">
        <v>1</v>
      </c>
      <c r="I268" s="177">
        <v>12000</v>
      </c>
      <c r="J268" s="177">
        <f>ROUND(I268*H268,2)</f>
        <v>12000</v>
      </c>
      <c r="K268" s="174" t="s">
        <v>1</v>
      </c>
      <c r="L268" s="32"/>
      <c r="M268" s="178" t="s">
        <v>1</v>
      </c>
      <c r="N268" s="179" t="s">
        <v>41</v>
      </c>
      <c r="O268" s="180">
        <v>0.26600000000000001</v>
      </c>
      <c r="P268" s="180">
        <f>O268*H268</f>
        <v>0.26600000000000001</v>
      </c>
      <c r="Q268" s="180">
        <v>0</v>
      </c>
      <c r="R268" s="180">
        <f>Q268*H268</f>
        <v>0</v>
      </c>
      <c r="S268" s="180">
        <v>0.0098200000000000006</v>
      </c>
      <c r="T268" s="181">
        <f>S268*H268</f>
        <v>0.0098200000000000006</v>
      </c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R268" s="182" t="s">
        <v>183</v>
      </c>
      <c r="AT268" s="182" t="s">
        <v>162</v>
      </c>
      <c r="AU268" s="182" t="s">
        <v>161</v>
      </c>
      <c r="AY268" s="16" t="s">
        <v>155</v>
      </c>
      <c r="BE268" s="183">
        <f>IF(N268="základní",J268,0)</f>
        <v>12000</v>
      </c>
      <c r="BF268" s="183">
        <f>IF(N268="snížená",J268,0)</f>
        <v>0</v>
      </c>
      <c r="BG268" s="183">
        <f>IF(N268="zákl. přenesená",J268,0)</f>
        <v>0</v>
      </c>
      <c r="BH268" s="183">
        <f>IF(N268="sníž. přenesená",J268,0)</f>
        <v>0</v>
      </c>
      <c r="BI268" s="183">
        <f>IF(N268="nulová",J268,0)</f>
        <v>0</v>
      </c>
      <c r="BJ268" s="16" t="s">
        <v>81</v>
      </c>
      <c r="BK268" s="183">
        <f>ROUND(I268*H268,2)</f>
        <v>12000</v>
      </c>
      <c r="BL268" s="16" t="s">
        <v>183</v>
      </c>
      <c r="BM268" s="182" t="s">
        <v>364</v>
      </c>
    </row>
    <row r="269" s="2" customFormat="1" ht="16.5" customHeight="1">
      <c r="A269" s="31"/>
      <c r="B269" s="171"/>
      <c r="C269" s="172" t="s">
        <v>365</v>
      </c>
      <c r="D269" s="172" t="s">
        <v>162</v>
      </c>
      <c r="E269" s="173" t="s">
        <v>366</v>
      </c>
      <c r="F269" s="174" t="s">
        <v>256</v>
      </c>
      <c r="G269" s="175" t="s">
        <v>165</v>
      </c>
      <c r="H269" s="176">
        <v>1</v>
      </c>
      <c r="I269" s="177">
        <v>16500</v>
      </c>
      <c r="J269" s="177">
        <f>ROUND(I269*H269,2)</f>
        <v>16500</v>
      </c>
      <c r="K269" s="174" t="s">
        <v>1</v>
      </c>
      <c r="L269" s="32"/>
      <c r="M269" s="178" t="s">
        <v>1</v>
      </c>
      <c r="N269" s="179" t="s">
        <v>41</v>
      </c>
      <c r="O269" s="180">
        <v>0.73499999999999999</v>
      </c>
      <c r="P269" s="180">
        <f>O269*H269</f>
        <v>0.73499999999999999</v>
      </c>
      <c r="Q269" s="180">
        <v>0.00071000000000000002</v>
      </c>
      <c r="R269" s="180">
        <f>Q269*H269</f>
        <v>0.00071000000000000002</v>
      </c>
      <c r="S269" s="180">
        <v>0</v>
      </c>
      <c r="T269" s="181">
        <f>S269*H269</f>
        <v>0</v>
      </c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R269" s="182" t="s">
        <v>183</v>
      </c>
      <c r="AT269" s="182" t="s">
        <v>162</v>
      </c>
      <c r="AU269" s="182" t="s">
        <v>161</v>
      </c>
      <c r="AY269" s="16" t="s">
        <v>155</v>
      </c>
      <c r="BE269" s="183">
        <f>IF(N269="základní",J269,0)</f>
        <v>16500</v>
      </c>
      <c r="BF269" s="183">
        <f>IF(N269="snížená",J269,0)</f>
        <v>0</v>
      </c>
      <c r="BG269" s="183">
        <f>IF(N269="zákl. přenesená",J269,0)</f>
        <v>0</v>
      </c>
      <c r="BH269" s="183">
        <f>IF(N269="sníž. přenesená",J269,0)</f>
        <v>0</v>
      </c>
      <c r="BI269" s="183">
        <f>IF(N269="nulová",J269,0)</f>
        <v>0</v>
      </c>
      <c r="BJ269" s="16" t="s">
        <v>81</v>
      </c>
      <c r="BK269" s="183">
        <f>ROUND(I269*H269,2)</f>
        <v>16500</v>
      </c>
      <c r="BL269" s="16" t="s">
        <v>183</v>
      </c>
      <c r="BM269" s="182" t="s">
        <v>367</v>
      </c>
    </row>
    <row r="270" s="2" customFormat="1" ht="16.5" customHeight="1">
      <c r="A270" s="31"/>
      <c r="B270" s="171"/>
      <c r="C270" s="172" t="s">
        <v>368</v>
      </c>
      <c r="D270" s="172" t="s">
        <v>162</v>
      </c>
      <c r="E270" s="173" t="s">
        <v>369</v>
      </c>
      <c r="F270" s="174" t="s">
        <v>260</v>
      </c>
      <c r="G270" s="175" t="s">
        <v>165</v>
      </c>
      <c r="H270" s="176">
        <v>1</v>
      </c>
      <c r="I270" s="177">
        <v>21580</v>
      </c>
      <c r="J270" s="177">
        <f>ROUND(I270*H270,2)</f>
        <v>21580</v>
      </c>
      <c r="K270" s="174" t="s">
        <v>1</v>
      </c>
      <c r="L270" s="32"/>
      <c r="M270" s="178" t="s">
        <v>1</v>
      </c>
      <c r="N270" s="179" t="s">
        <v>41</v>
      </c>
      <c r="O270" s="180">
        <v>0.55600000000000005</v>
      </c>
      <c r="P270" s="180">
        <f>O270*H270</f>
        <v>0.55600000000000005</v>
      </c>
      <c r="Q270" s="180">
        <v>0.00051000000000000004</v>
      </c>
      <c r="R270" s="180">
        <f>Q270*H270</f>
        <v>0.00051000000000000004</v>
      </c>
      <c r="S270" s="180">
        <v>0</v>
      </c>
      <c r="T270" s="181">
        <f>S270*H270</f>
        <v>0</v>
      </c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R270" s="182" t="s">
        <v>183</v>
      </c>
      <c r="AT270" s="182" t="s">
        <v>162</v>
      </c>
      <c r="AU270" s="182" t="s">
        <v>161</v>
      </c>
      <c r="AY270" s="16" t="s">
        <v>155</v>
      </c>
      <c r="BE270" s="183">
        <f>IF(N270="základní",J270,0)</f>
        <v>21580</v>
      </c>
      <c r="BF270" s="183">
        <f>IF(N270="snížená",J270,0)</f>
        <v>0</v>
      </c>
      <c r="BG270" s="183">
        <f>IF(N270="zákl. přenesená",J270,0)</f>
        <v>0</v>
      </c>
      <c r="BH270" s="183">
        <f>IF(N270="sníž. přenesená",J270,0)</f>
        <v>0</v>
      </c>
      <c r="BI270" s="183">
        <f>IF(N270="nulová",J270,0)</f>
        <v>0</v>
      </c>
      <c r="BJ270" s="16" t="s">
        <v>81</v>
      </c>
      <c r="BK270" s="183">
        <f>ROUND(I270*H270,2)</f>
        <v>21580</v>
      </c>
      <c r="BL270" s="16" t="s">
        <v>183</v>
      </c>
      <c r="BM270" s="182" t="s">
        <v>370</v>
      </c>
    </row>
    <row r="271" s="12" customFormat="1" ht="20.88" customHeight="1">
      <c r="A271" s="12"/>
      <c r="B271" s="150"/>
      <c r="C271" s="12"/>
      <c r="D271" s="151" t="s">
        <v>75</v>
      </c>
      <c r="E271" s="160" t="s">
        <v>262</v>
      </c>
      <c r="F271" s="160" t="s">
        <v>263</v>
      </c>
      <c r="G271" s="12"/>
      <c r="H271" s="12"/>
      <c r="I271" s="12"/>
      <c r="J271" s="161">
        <f>BK271</f>
        <v>35400</v>
      </c>
      <c r="K271" s="12"/>
      <c r="L271" s="150"/>
      <c r="M271" s="154"/>
      <c r="N271" s="155"/>
      <c r="O271" s="155"/>
      <c r="P271" s="156">
        <f>P272</f>
        <v>1.1000000000000001</v>
      </c>
      <c r="Q271" s="155"/>
      <c r="R271" s="156">
        <f>R272</f>
        <v>0.0037599999999999999</v>
      </c>
      <c r="S271" s="155"/>
      <c r="T271" s="157">
        <f>T272</f>
        <v>0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151" t="s">
        <v>87</v>
      </c>
      <c r="AT271" s="158" t="s">
        <v>75</v>
      </c>
      <c r="AU271" s="158" t="s">
        <v>87</v>
      </c>
      <c r="AY271" s="151" t="s">
        <v>155</v>
      </c>
      <c r="BK271" s="159">
        <f>BK272</f>
        <v>35400</v>
      </c>
    </row>
    <row r="272" s="2" customFormat="1" ht="16.5" customHeight="1">
      <c r="A272" s="31"/>
      <c r="B272" s="171"/>
      <c r="C272" s="172" t="s">
        <v>371</v>
      </c>
      <c r="D272" s="172" t="s">
        <v>162</v>
      </c>
      <c r="E272" s="173" t="s">
        <v>372</v>
      </c>
      <c r="F272" s="174" t="s">
        <v>373</v>
      </c>
      <c r="G272" s="175" t="s">
        <v>267</v>
      </c>
      <c r="H272" s="176">
        <v>1</v>
      </c>
      <c r="I272" s="177">
        <v>35400</v>
      </c>
      <c r="J272" s="177">
        <f>ROUND(I272*H272,2)</f>
        <v>35400</v>
      </c>
      <c r="K272" s="174" t="s">
        <v>1</v>
      </c>
      <c r="L272" s="32"/>
      <c r="M272" s="178" t="s">
        <v>1</v>
      </c>
      <c r="N272" s="179" t="s">
        <v>41</v>
      </c>
      <c r="O272" s="180">
        <v>1.1000000000000001</v>
      </c>
      <c r="P272" s="180">
        <f>O272*H272</f>
        <v>1.1000000000000001</v>
      </c>
      <c r="Q272" s="180">
        <v>0.0037599999999999999</v>
      </c>
      <c r="R272" s="180">
        <f>Q272*H272</f>
        <v>0.0037599999999999999</v>
      </c>
      <c r="S272" s="180">
        <v>0</v>
      </c>
      <c r="T272" s="181">
        <f>S272*H272</f>
        <v>0</v>
      </c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R272" s="182" t="s">
        <v>183</v>
      </c>
      <c r="AT272" s="182" t="s">
        <v>162</v>
      </c>
      <c r="AU272" s="182" t="s">
        <v>161</v>
      </c>
      <c r="AY272" s="16" t="s">
        <v>155</v>
      </c>
      <c r="BE272" s="183">
        <f>IF(N272="základní",J272,0)</f>
        <v>35400</v>
      </c>
      <c r="BF272" s="183">
        <f>IF(N272="snížená",J272,0)</f>
        <v>0</v>
      </c>
      <c r="BG272" s="183">
        <f>IF(N272="zákl. přenesená",J272,0)</f>
        <v>0</v>
      </c>
      <c r="BH272" s="183">
        <f>IF(N272="sníž. přenesená",J272,0)</f>
        <v>0</v>
      </c>
      <c r="BI272" s="183">
        <f>IF(N272="nulová",J272,0)</f>
        <v>0</v>
      </c>
      <c r="BJ272" s="16" t="s">
        <v>81</v>
      </c>
      <c r="BK272" s="183">
        <f>ROUND(I272*H272,2)</f>
        <v>35400</v>
      </c>
      <c r="BL272" s="16" t="s">
        <v>183</v>
      </c>
      <c r="BM272" s="182" t="s">
        <v>374</v>
      </c>
    </row>
    <row r="273" s="12" customFormat="1" ht="20.88" customHeight="1">
      <c r="A273" s="12"/>
      <c r="B273" s="150"/>
      <c r="C273" s="12"/>
      <c r="D273" s="151" t="s">
        <v>75</v>
      </c>
      <c r="E273" s="160" t="s">
        <v>269</v>
      </c>
      <c r="F273" s="160" t="s">
        <v>270</v>
      </c>
      <c r="G273" s="12"/>
      <c r="H273" s="12"/>
      <c r="I273" s="12"/>
      <c r="J273" s="161">
        <f>BK273</f>
        <v>32800</v>
      </c>
      <c r="K273" s="12"/>
      <c r="L273" s="150"/>
      <c r="M273" s="154"/>
      <c r="N273" s="155"/>
      <c r="O273" s="155"/>
      <c r="P273" s="156">
        <f>P274</f>
        <v>0.30499999999999999</v>
      </c>
      <c r="Q273" s="155"/>
      <c r="R273" s="156">
        <f>R274</f>
        <v>0.023630000000000002</v>
      </c>
      <c r="S273" s="155"/>
      <c r="T273" s="157">
        <f>T274</f>
        <v>0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151" t="s">
        <v>87</v>
      </c>
      <c r="AT273" s="158" t="s">
        <v>75</v>
      </c>
      <c r="AU273" s="158" t="s">
        <v>87</v>
      </c>
      <c r="AY273" s="151" t="s">
        <v>155</v>
      </c>
      <c r="BK273" s="159">
        <f>BK274</f>
        <v>32800</v>
      </c>
    </row>
    <row r="274" s="2" customFormat="1" ht="16.5" customHeight="1">
      <c r="A274" s="31"/>
      <c r="B274" s="171"/>
      <c r="C274" s="172" t="s">
        <v>375</v>
      </c>
      <c r="D274" s="172" t="s">
        <v>162</v>
      </c>
      <c r="E274" s="173" t="s">
        <v>272</v>
      </c>
      <c r="F274" s="174" t="s">
        <v>273</v>
      </c>
      <c r="G274" s="175" t="s">
        <v>165</v>
      </c>
      <c r="H274" s="176">
        <v>1</v>
      </c>
      <c r="I274" s="177">
        <v>32800</v>
      </c>
      <c r="J274" s="177">
        <f>ROUND(I274*H274,2)</f>
        <v>32800</v>
      </c>
      <c r="K274" s="174" t="s">
        <v>1</v>
      </c>
      <c r="L274" s="32"/>
      <c r="M274" s="178" t="s">
        <v>1</v>
      </c>
      <c r="N274" s="179" t="s">
        <v>41</v>
      </c>
      <c r="O274" s="180">
        <v>0.30499999999999999</v>
      </c>
      <c r="P274" s="180">
        <f>O274*H274</f>
        <v>0.30499999999999999</v>
      </c>
      <c r="Q274" s="180">
        <v>0.023630000000000002</v>
      </c>
      <c r="R274" s="180">
        <f>Q274*H274</f>
        <v>0.023630000000000002</v>
      </c>
      <c r="S274" s="180">
        <v>0</v>
      </c>
      <c r="T274" s="181">
        <f>S274*H274</f>
        <v>0</v>
      </c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R274" s="182" t="s">
        <v>183</v>
      </c>
      <c r="AT274" s="182" t="s">
        <v>162</v>
      </c>
      <c r="AU274" s="182" t="s">
        <v>161</v>
      </c>
      <c r="AY274" s="16" t="s">
        <v>155</v>
      </c>
      <c r="BE274" s="183">
        <f>IF(N274="základní",J274,0)</f>
        <v>32800</v>
      </c>
      <c r="BF274" s="183">
        <f>IF(N274="snížená",J274,0)</f>
        <v>0</v>
      </c>
      <c r="BG274" s="183">
        <f>IF(N274="zákl. přenesená",J274,0)</f>
        <v>0</v>
      </c>
      <c r="BH274" s="183">
        <f>IF(N274="sníž. přenesená",J274,0)</f>
        <v>0</v>
      </c>
      <c r="BI274" s="183">
        <f>IF(N274="nulová",J274,0)</f>
        <v>0</v>
      </c>
      <c r="BJ274" s="16" t="s">
        <v>81</v>
      </c>
      <c r="BK274" s="183">
        <f>ROUND(I274*H274,2)</f>
        <v>32800</v>
      </c>
      <c r="BL274" s="16" t="s">
        <v>183</v>
      </c>
      <c r="BM274" s="182" t="s">
        <v>376</v>
      </c>
    </row>
    <row r="275" s="12" customFormat="1" ht="20.88" customHeight="1">
      <c r="A275" s="12"/>
      <c r="B275" s="150"/>
      <c r="C275" s="12"/>
      <c r="D275" s="151" t="s">
        <v>75</v>
      </c>
      <c r="E275" s="160" t="s">
        <v>275</v>
      </c>
      <c r="F275" s="160" t="s">
        <v>276</v>
      </c>
      <c r="G275" s="12"/>
      <c r="H275" s="12"/>
      <c r="I275" s="12"/>
      <c r="J275" s="161">
        <f>BK275</f>
        <v>52250</v>
      </c>
      <c r="K275" s="12"/>
      <c r="L275" s="150"/>
      <c r="M275" s="154"/>
      <c r="N275" s="155"/>
      <c r="O275" s="155"/>
      <c r="P275" s="156">
        <f>SUM(P276:P278)</f>
        <v>0.59099999999999997</v>
      </c>
      <c r="Q275" s="155"/>
      <c r="R275" s="156">
        <f>SUM(R276:R278)</f>
        <v>0</v>
      </c>
      <c r="S275" s="155"/>
      <c r="T275" s="157">
        <f>SUM(T276:T278)</f>
        <v>0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151" t="s">
        <v>87</v>
      </c>
      <c r="AT275" s="158" t="s">
        <v>75</v>
      </c>
      <c r="AU275" s="158" t="s">
        <v>87</v>
      </c>
      <c r="AY275" s="151" t="s">
        <v>155</v>
      </c>
      <c r="BK275" s="159">
        <f>SUM(BK276:BK278)</f>
        <v>52250</v>
      </c>
    </row>
    <row r="276" s="2" customFormat="1" ht="16.5" customHeight="1">
      <c r="A276" s="31"/>
      <c r="B276" s="171"/>
      <c r="C276" s="172" t="s">
        <v>377</v>
      </c>
      <c r="D276" s="172" t="s">
        <v>162</v>
      </c>
      <c r="E276" s="173" t="s">
        <v>378</v>
      </c>
      <c r="F276" s="174" t="s">
        <v>187</v>
      </c>
      <c r="G276" s="175" t="s">
        <v>165</v>
      </c>
      <c r="H276" s="176">
        <v>1</v>
      </c>
      <c r="I276" s="177">
        <v>29750</v>
      </c>
      <c r="J276" s="177">
        <f>ROUND(I276*H276,2)</f>
        <v>29750</v>
      </c>
      <c r="K276" s="174" t="s">
        <v>1</v>
      </c>
      <c r="L276" s="32"/>
      <c r="M276" s="178" t="s">
        <v>1</v>
      </c>
      <c r="N276" s="179" t="s">
        <v>41</v>
      </c>
      <c r="O276" s="180">
        <v>0.085000000000000006</v>
      </c>
      <c r="P276" s="180">
        <f>O276*H276</f>
        <v>0.085000000000000006</v>
      </c>
      <c r="Q276" s="180">
        <v>0</v>
      </c>
      <c r="R276" s="180">
        <f>Q276*H276</f>
        <v>0</v>
      </c>
      <c r="S276" s="180">
        <v>0</v>
      </c>
      <c r="T276" s="181">
        <f>S276*H276</f>
        <v>0</v>
      </c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R276" s="182" t="s">
        <v>183</v>
      </c>
      <c r="AT276" s="182" t="s">
        <v>162</v>
      </c>
      <c r="AU276" s="182" t="s">
        <v>161</v>
      </c>
      <c r="AY276" s="16" t="s">
        <v>155</v>
      </c>
      <c r="BE276" s="183">
        <f>IF(N276="základní",J276,0)</f>
        <v>29750</v>
      </c>
      <c r="BF276" s="183">
        <f>IF(N276="snížená",J276,0)</f>
        <v>0</v>
      </c>
      <c r="BG276" s="183">
        <f>IF(N276="zákl. přenesená",J276,0)</f>
        <v>0</v>
      </c>
      <c r="BH276" s="183">
        <f>IF(N276="sníž. přenesená",J276,0)</f>
        <v>0</v>
      </c>
      <c r="BI276" s="183">
        <f>IF(N276="nulová",J276,0)</f>
        <v>0</v>
      </c>
      <c r="BJ276" s="16" t="s">
        <v>81</v>
      </c>
      <c r="BK276" s="183">
        <f>ROUND(I276*H276,2)</f>
        <v>29750</v>
      </c>
      <c r="BL276" s="16" t="s">
        <v>183</v>
      </c>
      <c r="BM276" s="182" t="s">
        <v>379</v>
      </c>
    </row>
    <row r="277" s="2" customFormat="1">
      <c r="A277" s="31"/>
      <c r="B277" s="32"/>
      <c r="C277" s="31"/>
      <c r="D277" s="184" t="s">
        <v>168</v>
      </c>
      <c r="E277" s="31"/>
      <c r="F277" s="185" t="s">
        <v>280</v>
      </c>
      <c r="G277" s="31"/>
      <c r="H277" s="31"/>
      <c r="I277" s="31"/>
      <c r="J277" s="31"/>
      <c r="K277" s="31"/>
      <c r="L277" s="32"/>
      <c r="M277" s="186"/>
      <c r="N277" s="187"/>
      <c r="O277" s="69"/>
      <c r="P277" s="69"/>
      <c r="Q277" s="69"/>
      <c r="R277" s="69"/>
      <c r="S277" s="69"/>
      <c r="T277" s="70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T277" s="16" t="s">
        <v>168</v>
      </c>
      <c r="AU277" s="16" t="s">
        <v>161</v>
      </c>
    </row>
    <row r="278" s="2" customFormat="1" ht="16.5" customHeight="1">
      <c r="A278" s="31"/>
      <c r="B278" s="171"/>
      <c r="C278" s="172" t="s">
        <v>380</v>
      </c>
      <c r="D278" s="172" t="s">
        <v>162</v>
      </c>
      <c r="E278" s="173" t="s">
        <v>381</v>
      </c>
      <c r="F278" s="174" t="s">
        <v>382</v>
      </c>
      <c r="G278" s="175" t="s">
        <v>165</v>
      </c>
      <c r="H278" s="176">
        <v>1</v>
      </c>
      <c r="I278" s="177">
        <v>22500</v>
      </c>
      <c r="J278" s="177">
        <f>ROUND(I278*H278,2)</f>
        <v>22500</v>
      </c>
      <c r="K278" s="174" t="s">
        <v>1</v>
      </c>
      <c r="L278" s="32"/>
      <c r="M278" s="178" t="s">
        <v>1</v>
      </c>
      <c r="N278" s="179" t="s">
        <v>41</v>
      </c>
      <c r="O278" s="180">
        <v>0.50600000000000001</v>
      </c>
      <c r="P278" s="180">
        <f>O278*H278</f>
        <v>0.50600000000000001</v>
      </c>
      <c r="Q278" s="180">
        <v>0</v>
      </c>
      <c r="R278" s="180">
        <f>Q278*H278</f>
        <v>0</v>
      </c>
      <c r="S278" s="180">
        <v>0</v>
      </c>
      <c r="T278" s="181">
        <f>S278*H278</f>
        <v>0</v>
      </c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R278" s="182" t="s">
        <v>183</v>
      </c>
      <c r="AT278" s="182" t="s">
        <v>162</v>
      </c>
      <c r="AU278" s="182" t="s">
        <v>161</v>
      </c>
      <c r="AY278" s="16" t="s">
        <v>155</v>
      </c>
      <c r="BE278" s="183">
        <f>IF(N278="základní",J278,0)</f>
        <v>22500</v>
      </c>
      <c r="BF278" s="183">
        <f>IF(N278="snížená",J278,0)</f>
        <v>0</v>
      </c>
      <c r="BG278" s="183">
        <f>IF(N278="zákl. přenesená",J278,0)</f>
        <v>0</v>
      </c>
      <c r="BH278" s="183">
        <f>IF(N278="sníž. přenesená",J278,0)</f>
        <v>0</v>
      </c>
      <c r="BI278" s="183">
        <f>IF(N278="nulová",J278,0)</f>
        <v>0</v>
      </c>
      <c r="BJ278" s="16" t="s">
        <v>81</v>
      </c>
      <c r="BK278" s="183">
        <f>ROUND(I278*H278,2)</f>
        <v>22500</v>
      </c>
      <c r="BL278" s="16" t="s">
        <v>183</v>
      </c>
      <c r="BM278" s="182" t="s">
        <v>383</v>
      </c>
    </row>
    <row r="279" s="12" customFormat="1" ht="20.88" customHeight="1">
      <c r="A279" s="12"/>
      <c r="B279" s="150"/>
      <c r="C279" s="12"/>
      <c r="D279" s="151" t="s">
        <v>75</v>
      </c>
      <c r="E279" s="160" t="s">
        <v>284</v>
      </c>
      <c r="F279" s="160" t="s">
        <v>285</v>
      </c>
      <c r="G279" s="12"/>
      <c r="H279" s="12"/>
      <c r="I279" s="12"/>
      <c r="J279" s="161">
        <f>BK279</f>
        <v>17500</v>
      </c>
      <c r="K279" s="12"/>
      <c r="L279" s="150"/>
      <c r="M279" s="154"/>
      <c r="N279" s="155"/>
      <c r="O279" s="155"/>
      <c r="P279" s="156">
        <f>P280</f>
        <v>0.10000000000000001</v>
      </c>
      <c r="Q279" s="155"/>
      <c r="R279" s="156">
        <f>R280</f>
        <v>0</v>
      </c>
      <c r="S279" s="155"/>
      <c r="T279" s="157">
        <f>T280</f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151" t="s">
        <v>87</v>
      </c>
      <c r="AT279" s="158" t="s">
        <v>75</v>
      </c>
      <c r="AU279" s="158" t="s">
        <v>87</v>
      </c>
      <c r="AY279" s="151" t="s">
        <v>155</v>
      </c>
      <c r="BK279" s="159">
        <f>BK280</f>
        <v>17500</v>
      </c>
    </row>
    <row r="280" s="2" customFormat="1" ht="21.75" customHeight="1">
      <c r="A280" s="31"/>
      <c r="B280" s="171"/>
      <c r="C280" s="172" t="s">
        <v>384</v>
      </c>
      <c r="D280" s="172" t="s">
        <v>162</v>
      </c>
      <c r="E280" s="173" t="s">
        <v>385</v>
      </c>
      <c r="F280" s="174" t="s">
        <v>288</v>
      </c>
      <c r="G280" s="175" t="s">
        <v>165</v>
      </c>
      <c r="H280" s="176">
        <v>1</v>
      </c>
      <c r="I280" s="177">
        <v>17500</v>
      </c>
      <c r="J280" s="177">
        <f>ROUND(I280*H280,2)</f>
        <v>17500</v>
      </c>
      <c r="K280" s="174" t="s">
        <v>1</v>
      </c>
      <c r="L280" s="32"/>
      <c r="M280" s="178" t="s">
        <v>1</v>
      </c>
      <c r="N280" s="179" t="s">
        <v>41</v>
      </c>
      <c r="O280" s="180">
        <v>0.10000000000000001</v>
      </c>
      <c r="P280" s="180">
        <f>O280*H280</f>
        <v>0.10000000000000001</v>
      </c>
      <c r="Q280" s="180">
        <v>0</v>
      </c>
      <c r="R280" s="180">
        <f>Q280*H280</f>
        <v>0</v>
      </c>
      <c r="S280" s="180">
        <v>0</v>
      </c>
      <c r="T280" s="181">
        <f>S280*H280</f>
        <v>0</v>
      </c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R280" s="182" t="s">
        <v>183</v>
      </c>
      <c r="AT280" s="182" t="s">
        <v>162</v>
      </c>
      <c r="AU280" s="182" t="s">
        <v>161</v>
      </c>
      <c r="AY280" s="16" t="s">
        <v>155</v>
      </c>
      <c r="BE280" s="183">
        <f>IF(N280="základní",J280,0)</f>
        <v>17500</v>
      </c>
      <c r="BF280" s="183">
        <f>IF(N280="snížená",J280,0)</f>
        <v>0</v>
      </c>
      <c r="BG280" s="183">
        <f>IF(N280="zákl. přenesená",J280,0)</f>
        <v>0</v>
      </c>
      <c r="BH280" s="183">
        <f>IF(N280="sníž. přenesená",J280,0)</f>
        <v>0</v>
      </c>
      <c r="BI280" s="183">
        <f>IF(N280="nulová",J280,0)</f>
        <v>0</v>
      </c>
      <c r="BJ280" s="16" t="s">
        <v>81</v>
      </c>
      <c r="BK280" s="183">
        <f>ROUND(I280*H280,2)</f>
        <v>17500</v>
      </c>
      <c r="BL280" s="16" t="s">
        <v>183</v>
      </c>
      <c r="BM280" s="182" t="s">
        <v>386</v>
      </c>
    </row>
    <row r="281" s="12" customFormat="1" ht="20.88" customHeight="1">
      <c r="A281" s="12"/>
      <c r="B281" s="150"/>
      <c r="C281" s="12"/>
      <c r="D281" s="151" t="s">
        <v>75</v>
      </c>
      <c r="E281" s="160" t="s">
        <v>290</v>
      </c>
      <c r="F281" s="160" t="s">
        <v>291</v>
      </c>
      <c r="G281" s="12"/>
      <c r="H281" s="12"/>
      <c r="I281" s="12"/>
      <c r="J281" s="161">
        <f>BK281</f>
        <v>45860</v>
      </c>
      <c r="K281" s="12"/>
      <c r="L281" s="150"/>
      <c r="M281" s="154"/>
      <c r="N281" s="155"/>
      <c r="O281" s="155"/>
      <c r="P281" s="156">
        <f>P282</f>
        <v>1.6819999999999999</v>
      </c>
      <c r="Q281" s="155"/>
      <c r="R281" s="156">
        <f>R282</f>
        <v>0</v>
      </c>
      <c r="S281" s="155"/>
      <c r="T281" s="157">
        <f>T282</f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151" t="s">
        <v>87</v>
      </c>
      <c r="AT281" s="158" t="s">
        <v>75</v>
      </c>
      <c r="AU281" s="158" t="s">
        <v>87</v>
      </c>
      <c r="AY281" s="151" t="s">
        <v>155</v>
      </c>
      <c r="BK281" s="159">
        <f>BK282</f>
        <v>45860</v>
      </c>
    </row>
    <row r="282" s="2" customFormat="1" ht="24.15" customHeight="1">
      <c r="A282" s="31"/>
      <c r="B282" s="171"/>
      <c r="C282" s="172" t="s">
        <v>387</v>
      </c>
      <c r="D282" s="172" t="s">
        <v>162</v>
      </c>
      <c r="E282" s="173" t="s">
        <v>388</v>
      </c>
      <c r="F282" s="174" t="s">
        <v>294</v>
      </c>
      <c r="G282" s="175" t="s">
        <v>165</v>
      </c>
      <c r="H282" s="176">
        <v>1</v>
      </c>
      <c r="I282" s="177">
        <v>45860</v>
      </c>
      <c r="J282" s="177">
        <f>ROUND(I282*H282,2)</f>
        <v>45860</v>
      </c>
      <c r="K282" s="174" t="s">
        <v>1</v>
      </c>
      <c r="L282" s="32"/>
      <c r="M282" s="178" t="s">
        <v>1</v>
      </c>
      <c r="N282" s="179" t="s">
        <v>41</v>
      </c>
      <c r="O282" s="180">
        <v>1.6819999999999999</v>
      </c>
      <c r="P282" s="180">
        <f>O282*H282</f>
        <v>1.6819999999999999</v>
      </c>
      <c r="Q282" s="180">
        <v>0</v>
      </c>
      <c r="R282" s="180">
        <f>Q282*H282</f>
        <v>0</v>
      </c>
      <c r="S282" s="180">
        <v>0</v>
      </c>
      <c r="T282" s="181">
        <f>S282*H282</f>
        <v>0</v>
      </c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R282" s="182" t="s">
        <v>183</v>
      </c>
      <c r="AT282" s="182" t="s">
        <v>162</v>
      </c>
      <c r="AU282" s="182" t="s">
        <v>161</v>
      </c>
      <c r="AY282" s="16" t="s">
        <v>155</v>
      </c>
      <c r="BE282" s="183">
        <f>IF(N282="základní",J282,0)</f>
        <v>45860</v>
      </c>
      <c r="BF282" s="183">
        <f>IF(N282="snížená",J282,0)</f>
        <v>0</v>
      </c>
      <c r="BG282" s="183">
        <f>IF(N282="zákl. přenesená",J282,0)</f>
        <v>0</v>
      </c>
      <c r="BH282" s="183">
        <f>IF(N282="sníž. přenesená",J282,0)</f>
        <v>0</v>
      </c>
      <c r="BI282" s="183">
        <f>IF(N282="nulová",J282,0)</f>
        <v>0</v>
      </c>
      <c r="BJ282" s="16" t="s">
        <v>81</v>
      </c>
      <c r="BK282" s="183">
        <f>ROUND(I282*H282,2)</f>
        <v>45860</v>
      </c>
      <c r="BL282" s="16" t="s">
        <v>183</v>
      </c>
      <c r="BM282" s="182" t="s">
        <v>389</v>
      </c>
    </row>
    <row r="283" s="12" customFormat="1" ht="20.88" customHeight="1">
      <c r="A283" s="12"/>
      <c r="B283" s="150"/>
      <c r="C283" s="12"/>
      <c r="D283" s="151" t="s">
        <v>75</v>
      </c>
      <c r="E283" s="160" t="s">
        <v>296</v>
      </c>
      <c r="F283" s="160" t="s">
        <v>297</v>
      </c>
      <c r="G283" s="12"/>
      <c r="H283" s="12"/>
      <c r="I283" s="12"/>
      <c r="J283" s="161">
        <f>BK283</f>
        <v>36500</v>
      </c>
      <c r="K283" s="12"/>
      <c r="L283" s="150"/>
      <c r="M283" s="154"/>
      <c r="N283" s="155"/>
      <c r="O283" s="155"/>
      <c r="P283" s="156">
        <f>P284</f>
        <v>1.3300000000000001</v>
      </c>
      <c r="Q283" s="155"/>
      <c r="R283" s="156">
        <f>R284</f>
        <v>0.0089999999999999993</v>
      </c>
      <c r="S283" s="155"/>
      <c r="T283" s="157">
        <f>T284</f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151" t="s">
        <v>87</v>
      </c>
      <c r="AT283" s="158" t="s">
        <v>75</v>
      </c>
      <c r="AU283" s="158" t="s">
        <v>87</v>
      </c>
      <c r="AY283" s="151" t="s">
        <v>155</v>
      </c>
      <c r="BK283" s="159">
        <f>BK284</f>
        <v>36500</v>
      </c>
    </row>
    <row r="284" s="2" customFormat="1" ht="37.8" customHeight="1">
      <c r="A284" s="31"/>
      <c r="B284" s="171"/>
      <c r="C284" s="172" t="s">
        <v>390</v>
      </c>
      <c r="D284" s="172" t="s">
        <v>162</v>
      </c>
      <c r="E284" s="173" t="s">
        <v>391</v>
      </c>
      <c r="F284" s="174" t="s">
        <v>300</v>
      </c>
      <c r="G284" s="175" t="s">
        <v>165</v>
      </c>
      <c r="H284" s="176">
        <v>1</v>
      </c>
      <c r="I284" s="177">
        <v>36500</v>
      </c>
      <c r="J284" s="177">
        <f>ROUND(I284*H284,2)</f>
        <v>36500</v>
      </c>
      <c r="K284" s="174" t="s">
        <v>1</v>
      </c>
      <c r="L284" s="32"/>
      <c r="M284" s="178" t="s">
        <v>1</v>
      </c>
      <c r="N284" s="179" t="s">
        <v>41</v>
      </c>
      <c r="O284" s="180">
        <v>1.3300000000000001</v>
      </c>
      <c r="P284" s="180">
        <f>O284*H284</f>
        <v>1.3300000000000001</v>
      </c>
      <c r="Q284" s="180">
        <v>0.0089999999999999993</v>
      </c>
      <c r="R284" s="180">
        <f>Q284*H284</f>
        <v>0.0089999999999999993</v>
      </c>
      <c r="S284" s="180">
        <v>0</v>
      </c>
      <c r="T284" s="181">
        <f>S284*H284</f>
        <v>0</v>
      </c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R284" s="182" t="s">
        <v>183</v>
      </c>
      <c r="AT284" s="182" t="s">
        <v>162</v>
      </c>
      <c r="AU284" s="182" t="s">
        <v>161</v>
      </c>
      <c r="AY284" s="16" t="s">
        <v>155</v>
      </c>
      <c r="BE284" s="183">
        <f>IF(N284="základní",J284,0)</f>
        <v>36500</v>
      </c>
      <c r="BF284" s="183">
        <f>IF(N284="snížená",J284,0)</f>
        <v>0</v>
      </c>
      <c r="BG284" s="183">
        <f>IF(N284="zákl. přenesená",J284,0)</f>
        <v>0</v>
      </c>
      <c r="BH284" s="183">
        <f>IF(N284="sníž. přenesená",J284,0)</f>
        <v>0</v>
      </c>
      <c r="BI284" s="183">
        <f>IF(N284="nulová",J284,0)</f>
        <v>0</v>
      </c>
      <c r="BJ284" s="16" t="s">
        <v>81</v>
      </c>
      <c r="BK284" s="183">
        <f>ROUND(I284*H284,2)</f>
        <v>36500</v>
      </c>
      <c r="BL284" s="16" t="s">
        <v>183</v>
      </c>
      <c r="BM284" s="182" t="s">
        <v>392</v>
      </c>
    </row>
    <row r="285" s="12" customFormat="1" ht="20.88" customHeight="1">
      <c r="A285" s="12"/>
      <c r="B285" s="150"/>
      <c r="C285" s="12"/>
      <c r="D285" s="151" t="s">
        <v>75</v>
      </c>
      <c r="E285" s="160" t="s">
        <v>302</v>
      </c>
      <c r="F285" s="160" t="s">
        <v>303</v>
      </c>
      <c r="G285" s="12"/>
      <c r="H285" s="12"/>
      <c r="I285" s="12"/>
      <c r="J285" s="161">
        <f>BK285</f>
        <v>53600</v>
      </c>
      <c r="K285" s="12"/>
      <c r="L285" s="150"/>
      <c r="M285" s="154"/>
      <c r="N285" s="155"/>
      <c r="O285" s="155"/>
      <c r="P285" s="156">
        <f>P286</f>
        <v>0.23300000000000001</v>
      </c>
      <c r="Q285" s="155"/>
      <c r="R285" s="156">
        <f>R286</f>
        <v>0.00029999999999999997</v>
      </c>
      <c r="S285" s="155"/>
      <c r="T285" s="157">
        <f>T286</f>
        <v>0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R285" s="151" t="s">
        <v>87</v>
      </c>
      <c r="AT285" s="158" t="s">
        <v>75</v>
      </c>
      <c r="AU285" s="158" t="s">
        <v>87</v>
      </c>
      <c r="AY285" s="151" t="s">
        <v>155</v>
      </c>
      <c r="BK285" s="159">
        <f>BK286</f>
        <v>53600</v>
      </c>
    </row>
    <row r="286" s="2" customFormat="1" ht="16.5" customHeight="1">
      <c r="A286" s="31"/>
      <c r="B286" s="171"/>
      <c r="C286" s="172" t="s">
        <v>393</v>
      </c>
      <c r="D286" s="172" t="s">
        <v>162</v>
      </c>
      <c r="E286" s="173" t="s">
        <v>305</v>
      </c>
      <c r="F286" s="174" t="s">
        <v>306</v>
      </c>
      <c r="G286" s="175" t="s">
        <v>165</v>
      </c>
      <c r="H286" s="176">
        <v>1</v>
      </c>
      <c r="I286" s="177">
        <v>53600</v>
      </c>
      <c r="J286" s="177">
        <f>ROUND(I286*H286,2)</f>
        <v>53600</v>
      </c>
      <c r="K286" s="174" t="s">
        <v>1</v>
      </c>
      <c r="L286" s="32"/>
      <c r="M286" s="178" t="s">
        <v>1</v>
      </c>
      <c r="N286" s="179" t="s">
        <v>41</v>
      </c>
      <c r="O286" s="180">
        <v>0.23300000000000001</v>
      </c>
      <c r="P286" s="180">
        <f>O286*H286</f>
        <v>0.23300000000000001</v>
      </c>
      <c r="Q286" s="180">
        <v>0.00029999999999999997</v>
      </c>
      <c r="R286" s="180">
        <f>Q286*H286</f>
        <v>0.00029999999999999997</v>
      </c>
      <c r="S286" s="180">
        <v>0</v>
      </c>
      <c r="T286" s="181">
        <f>S286*H286</f>
        <v>0</v>
      </c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R286" s="182" t="s">
        <v>183</v>
      </c>
      <c r="AT286" s="182" t="s">
        <v>162</v>
      </c>
      <c r="AU286" s="182" t="s">
        <v>161</v>
      </c>
      <c r="AY286" s="16" t="s">
        <v>155</v>
      </c>
      <c r="BE286" s="183">
        <f>IF(N286="základní",J286,0)</f>
        <v>53600</v>
      </c>
      <c r="BF286" s="183">
        <f>IF(N286="snížená",J286,0)</f>
        <v>0</v>
      </c>
      <c r="BG286" s="183">
        <f>IF(N286="zákl. přenesená",J286,0)</f>
        <v>0</v>
      </c>
      <c r="BH286" s="183">
        <f>IF(N286="sníž. přenesená",J286,0)</f>
        <v>0</v>
      </c>
      <c r="BI286" s="183">
        <f>IF(N286="nulová",J286,0)</f>
        <v>0</v>
      </c>
      <c r="BJ286" s="16" t="s">
        <v>81</v>
      </c>
      <c r="BK286" s="183">
        <f>ROUND(I286*H286,2)</f>
        <v>53600</v>
      </c>
      <c r="BL286" s="16" t="s">
        <v>183</v>
      </c>
      <c r="BM286" s="182" t="s">
        <v>394</v>
      </c>
    </row>
    <row r="287" s="12" customFormat="1" ht="20.88" customHeight="1">
      <c r="A287" s="12"/>
      <c r="B287" s="150"/>
      <c r="C287" s="12"/>
      <c r="D287" s="151" t="s">
        <v>75</v>
      </c>
      <c r="E287" s="160" t="s">
        <v>308</v>
      </c>
      <c r="F287" s="160" t="s">
        <v>309</v>
      </c>
      <c r="G287" s="12"/>
      <c r="H287" s="12"/>
      <c r="I287" s="12"/>
      <c r="J287" s="161">
        <f>BK287</f>
        <v>34600</v>
      </c>
      <c r="K287" s="12"/>
      <c r="L287" s="150"/>
      <c r="M287" s="154"/>
      <c r="N287" s="155"/>
      <c r="O287" s="155"/>
      <c r="P287" s="156">
        <f>P288</f>
        <v>1.3</v>
      </c>
      <c r="Q287" s="155"/>
      <c r="R287" s="156">
        <f>R288</f>
        <v>0.0089999999999999993</v>
      </c>
      <c r="S287" s="155"/>
      <c r="T287" s="157">
        <f>T288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151" t="s">
        <v>87</v>
      </c>
      <c r="AT287" s="158" t="s">
        <v>75</v>
      </c>
      <c r="AU287" s="158" t="s">
        <v>87</v>
      </c>
      <c r="AY287" s="151" t="s">
        <v>155</v>
      </c>
      <c r="BK287" s="159">
        <f>BK288</f>
        <v>34600</v>
      </c>
    </row>
    <row r="288" s="2" customFormat="1" ht="24.15" customHeight="1">
      <c r="A288" s="31"/>
      <c r="B288" s="171"/>
      <c r="C288" s="172" t="s">
        <v>395</v>
      </c>
      <c r="D288" s="172" t="s">
        <v>162</v>
      </c>
      <c r="E288" s="173" t="s">
        <v>396</v>
      </c>
      <c r="F288" s="174" t="s">
        <v>312</v>
      </c>
      <c r="G288" s="175" t="s">
        <v>165</v>
      </c>
      <c r="H288" s="176">
        <v>1</v>
      </c>
      <c r="I288" s="177">
        <v>34600</v>
      </c>
      <c r="J288" s="177">
        <f>ROUND(I288*H288,2)</f>
        <v>34600</v>
      </c>
      <c r="K288" s="174" t="s">
        <v>1</v>
      </c>
      <c r="L288" s="32"/>
      <c r="M288" s="178" t="s">
        <v>1</v>
      </c>
      <c r="N288" s="179" t="s">
        <v>41</v>
      </c>
      <c r="O288" s="180">
        <v>1.3</v>
      </c>
      <c r="P288" s="180">
        <f>O288*H288</f>
        <v>1.3</v>
      </c>
      <c r="Q288" s="180">
        <v>0.0089999999999999993</v>
      </c>
      <c r="R288" s="180">
        <f>Q288*H288</f>
        <v>0.0089999999999999993</v>
      </c>
      <c r="S288" s="180">
        <v>0</v>
      </c>
      <c r="T288" s="181">
        <f>S288*H288</f>
        <v>0</v>
      </c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R288" s="182" t="s">
        <v>183</v>
      </c>
      <c r="AT288" s="182" t="s">
        <v>162</v>
      </c>
      <c r="AU288" s="182" t="s">
        <v>161</v>
      </c>
      <c r="AY288" s="16" t="s">
        <v>155</v>
      </c>
      <c r="BE288" s="183">
        <f>IF(N288="základní",J288,0)</f>
        <v>34600</v>
      </c>
      <c r="BF288" s="183">
        <f>IF(N288="snížená",J288,0)</f>
        <v>0</v>
      </c>
      <c r="BG288" s="183">
        <f>IF(N288="zákl. přenesená",J288,0)</f>
        <v>0</v>
      </c>
      <c r="BH288" s="183">
        <f>IF(N288="sníž. přenesená",J288,0)</f>
        <v>0</v>
      </c>
      <c r="BI288" s="183">
        <f>IF(N288="nulová",J288,0)</f>
        <v>0</v>
      </c>
      <c r="BJ288" s="16" t="s">
        <v>81</v>
      </c>
      <c r="BK288" s="183">
        <f>ROUND(I288*H288,2)</f>
        <v>34600</v>
      </c>
      <c r="BL288" s="16" t="s">
        <v>183</v>
      </c>
      <c r="BM288" s="182" t="s">
        <v>397</v>
      </c>
    </row>
    <row r="289" s="12" customFormat="1" ht="20.88" customHeight="1">
      <c r="A289" s="12"/>
      <c r="B289" s="150"/>
      <c r="C289" s="12"/>
      <c r="D289" s="151" t="s">
        <v>75</v>
      </c>
      <c r="E289" s="160" t="s">
        <v>314</v>
      </c>
      <c r="F289" s="160" t="s">
        <v>315</v>
      </c>
      <c r="G289" s="12"/>
      <c r="H289" s="12"/>
      <c r="I289" s="12"/>
      <c r="J289" s="161">
        <f>BK289</f>
        <v>15700</v>
      </c>
      <c r="K289" s="12"/>
      <c r="L289" s="150"/>
      <c r="M289" s="154"/>
      <c r="N289" s="155"/>
      <c r="O289" s="155"/>
      <c r="P289" s="156">
        <f>P290</f>
        <v>0.104</v>
      </c>
      <c r="Q289" s="155"/>
      <c r="R289" s="156">
        <f>R290</f>
        <v>0.00025999999999999998</v>
      </c>
      <c r="S289" s="155"/>
      <c r="T289" s="157">
        <f>T290</f>
        <v>0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151" t="s">
        <v>87</v>
      </c>
      <c r="AT289" s="158" t="s">
        <v>75</v>
      </c>
      <c r="AU289" s="158" t="s">
        <v>87</v>
      </c>
      <c r="AY289" s="151" t="s">
        <v>155</v>
      </c>
      <c r="BK289" s="159">
        <f>BK290</f>
        <v>15700</v>
      </c>
    </row>
    <row r="290" s="2" customFormat="1" ht="33" customHeight="1">
      <c r="A290" s="31"/>
      <c r="B290" s="171"/>
      <c r="C290" s="172" t="s">
        <v>398</v>
      </c>
      <c r="D290" s="172" t="s">
        <v>162</v>
      </c>
      <c r="E290" s="173" t="s">
        <v>399</v>
      </c>
      <c r="F290" s="174" t="s">
        <v>318</v>
      </c>
      <c r="G290" s="175" t="s">
        <v>165</v>
      </c>
      <c r="H290" s="176">
        <v>1</v>
      </c>
      <c r="I290" s="177">
        <v>15700</v>
      </c>
      <c r="J290" s="177">
        <f>ROUND(I290*H290,2)</f>
        <v>15700</v>
      </c>
      <c r="K290" s="174" t="s">
        <v>1</v>
      </c>
      <c r="L290" s="32"/>
      <c r="M290" s="178" t="s">
        <v>1</v>
      </c>
      <c r="N290" s="179" t="s">
        <v>41</v>
      </c>
      <c r="O290" s="180">
        <v>0.104</v>
      </c>
      <c r="P290" s="180">
        <f>O290*H290</f>
        <v>0.104</v>
      </c>
      <c r="Q290" s="180">
        <v>0.00025999999999999998</v>
      </c>
      <c r="R290" s="180">
        <f>Q290*H290</f>
        <v>0.00025999999999999998</v>
      </c>
      <c r="S290" s="180">
        <v>0</v>
      </c>
      <c r="T290" s="181">
        <f>S290*H290</f>
        <v>0</v>
      </c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R290" s="182" t="s">
        <v>183</v>
      </c>
      <c r="AT290" s="182" t="s">
        <v>162</v>
      </c>
      <c r="AU290" s="182" t="s">
        <v>161</v>
      </c>
      <c r="AY290" s="16" t="s">
        <v>155</v>
      </c>
      <c r="BE290" s="183">
        <f>IF(N290="základní",J290,0)</f>
        <v>15700</v>
      </c>
      <c r="BF290" s="183">
        <f>IF(N290="snížená",J290,0)</f>
        <v>0</v>
      </c>
      <c r="BG290" s="183">
        <f>IF(N290="zákl. přenesená",J290,0)</f>
        <v>0</v>
      </c>
      <c r="BH290" s="183">
        <f>IF(N290="sníž. přenesená",J290,0)</f>
        <v>0</v>
      </c>
      <c r="BI290" s="183">
        <f>IF(N290="nulová",J290,0)</f>
        <v>0</v>
      </c>
      <c r="BJ290" s="16" t="s">
        <v>81</v>
      </c>
      <c r="BK290" s="183">
        <f>ROUND(I290*H290,2)</f>
        <v>15700</v>
      </c>
      <c r="BL290" s="16" t="s">
        <v>183</v>
      </c>
      <c r="BM290" s="182" t="s">
        <v>400</v>
      </c>
    </row>
    <row r="291" s="12" customFormat="1" ht="22.8" customHeight="1">
      <c r="A291" s="12"/>
      <c r="B291" s="150"/>
      <c r="C291" s="12"/>
      <c r="D291" s="151" t="s">
        <v>75</v>
      </c>
      <c r="E291" s="160" t="s">
        <v>401</v>
      </c>
      <c r="F291" s="160" t="s">
        <v>402</v>
      </c>
      <c r="G291" s="12"/>
      <c r="H291" s="12"/>
      <c r="I291" s="12"/>
      <c r="J291" s="161">
        <f>BK291</f>
        <v>1145000</v>
      </c>
      <c r="K291" s="12"/>
      <c r="L291" s="150"/>
      <c r="M291" s="154"/>
      <c r="N291" s="155"/>
      <c r="O291" s="155"/>
      <c r="P291" s="156">
        <f>SUM(P292:P297)</f>
        <v>0</v>
      </c>
      <c r="Q291" s="155"/>
      <c r="R291" s="156">
        <f>SUM(R292:R297)</f>
        <v>0</v>
      </c>
      <c r="S291" s="155"/>
      <c r="T291" s="157">
        <f>SUM(T292:T297)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151" t="s">
        <v>174</v>
      </c>
      <c r="AT291" s="158" t="s">
        <v>75</v>
      </c>
      <c r="AU291" s="158" t="s">
        <v>81</v>
      </c>
      <c r="AY291" s="151" t="s">
        <v>155</v>
      </c>
      <c r="BK291" s="159">
        <f>SUM(BK292:BK297)</f>
        <v>1145000</v>
      </c>
    </row>
    <row r="292" s="2" customFormat="1" ht="16.5" customHeight="1">
      <c r="A292" s="31"/>
      <c r="B292" s="171"/>
      <c r="C292" s="172" t="s">
        <v>403</v>
      </c>
      <c r="D292" s="172" t="s">
        <v>162</v>
      </c>
      <c r="E292" s="173" t="s">
        <v>404</v>
      </c>
      <c r="F292" s="174" t="s">
        <v>405</v>
      </c>
      <c r="G292" s="175" t="s">
        <v>165</v>
      </c>
      <c r="H292" s="176">
        <v>1</v>
      </c>
      <c r="I292" s="177">
        <v>285000</v>
      </c>
      <c r="J292" s="177">
        <f>ROUND(I292*H292,2)</f>
        <v>285000</v>
      </c>
      <c r="K292" s="174" t="s">
        <v>406</v>
      </c>
      <c r="L292" s="32"/>
      <c r="M292" s="178" t="s">
        <v>1</v>
      </c>
      <c r="N292" s="179" t="s">
        <v>41</v>
      </c>
      <c r="O292" s="180">
        <v>0</v>
      </c>
      <c r="P292" s="180">
        <f>O292*H292</f>
        <v>0</v>
      </c>
      <c r="Q292" s="180">
        <v>0</v>
      </c>
      <c r="R292" s="180">
        <f>Q292*H292</f>
        <v>0</v>
      </c>
      <c r="S292" s="180">
        <v>0</v>
      </c>
      <c r="T292" s="181">
        <f>S292*H292</f>
        <v>0</v>
      </c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R292" s="182" t="s">
        <v>407</v>
      </c>
      <c r="AT292" s="182" t="s">
        <v>162</v>
      </c>
      <c r="AU292" s="182" t="s">
        <v>87</v>
      </c>
      <c r="AY292" s="16" t="s">
        <v>155</v>
      </c>
      <c r="BE292" s="183">
        <f>IF(N292="základní",J292,0)</f>
        <v>285000</v>
      </c>
      <c r="BF292" s="183">
        <f>IF(N292="snížená",J292,0)</f>
        <v>0</v>
      </c>
      <c r="BG292" s="183">
        <f>IF(N292="zákl. přenesená",J292,0)</f>
        <v>0</v>
      </c>
      <c r="BH292" s="183">
        <f>IF(N292="sníž. přenesená",J292,0)</f>
        <v>0</v>
      </c>
      <c r="BI292" s="183">
        <f>IF(N292="nulová",J292,0)</f>
        <v>0</v>
      </c>
      <c r="BJ292" s="16" t="s">
        <v>81</v>
      </c>
      <c r="BK292" s="183">
        <f>ROUND(I292*H292,2)</f>
        <v>285000</v>
      </c>
      <c r="BL292" s="16" t="s">
        <v>407</v>
      </c>
      <c r="BM292" s="182" t="s">
        <v>408</v>
      </c>
    </row>
    <row r="293" s="2" customFormat="1" ht="24.15" customHeight="1">
      <c r="A293" s="31"/>
      <c r="B293" s="171"/>
      <c r="C293" s="172" t="s">
        <v>409</v>
      </c>
      <c r="D293" s="172" t="s">
        <v>162</v>
      </c>
      <c r="E293" s="173" t="s">
        <v>410</v>
      </c>
      <c r="F293" s="174" t="s">
        <v>411</v>
      </c>
      <c r="G293" s="175" t="s">
        <v>165</v>
      </c>
      <c r="H293" s="176">
        <v>1</v>
      </c>
      <c r="I293" s="177">
        <v>240000</v>
      </c>
      <c r="J293" s="177">
        <f>ROUND(I293*H293,2)</f>
        <v>240000</v>
      </c>
      <c r="K293" s="174" t="s">
        <v>406</v>
      </c>
      <c r="L293" s="32"/>
      <c r="M293" s="178" t="s">
        <v>1</v>
      </c>
      <c r="N293" s="179" t="s">
        <v>41</v>
      </c>
      <c r="O293" s="180">
        <v>0</v>
      </c>
      <c r="P293" s="180">
        <f>O293*H293</f>
        <v>0</v>
      </c>
      <c r="Q293" s="180">
        <v>0</v>
      </c>
      <c r="R293" s="180">
        <f>Q293*H293</f>
        <v>0</v>
      </c>
      <c r="S293" s="180">
        <v>0</v>
      </c>
      <c r="T293" s="181">
        <f>S293*H293</f>
        <v>0</v>
      </c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R293" s="182" t="s">
        <v>407</v>
      </c>
      <c r="AT293" s="182" t="s">
        <v>162</v>
      </c>
      <c r="AU293" s="182" t="s">
        <v>87</v>
      </c>
      <c r="AY293" s="16" t="s">
        <v>155</v>
      </c>
      <c r="BE293" s="183">
        <f>IF(N293="základní",J293,0)</f>
        <v>240000</v>
      </c>
      <c r="BF293" s="183">
        <f>IF(N293="snížená",J293,0)</f>
        <v>0</v>
      </c>
      <c r="BG293" s="183">
        <f>IF(N293="zákl. přenesená",J293,0)</f>
        <v>0</v>
      </c>
      <c r="BH293" s="183">
        <f>IF(N293="sníž. přenesená",J293,0)</f>
        <v>0</v>
      </c>
      <c r="BI293" s="183">
        <f>IF(N293="nulová",J293,0)</f>
        <v>0</v>
      </c>
      <c r="BJ293" s="16" t="s">
        <v>81</v>
      </c>
      <c r="BK293" s="183">
        <f>ROUND(I293*H293,2)</f>
        <v>240000</v>
      </c>
      <c r="BL293" s="16" t="s">
        <v>407</v>
      </c>
      <c r="BM293" s="182" t="s">
        <v>412</v>
      </c>
    </row>
    <row r="294" s="2" customFormat="1" ht="16.5" customHeight="1">
      <c r="A294" s="31"/>
      <c r="B294" s="171"/>
      <c r="C294" s="172" t="s">
        <v>413</v>
      </c>
      <c r="D294" s="172" t="s">
        <v>162</v>
      </c>
      <c r="E294" s="173" t="s">
        <v>414</v>
      </c>
      <c r="F294" s="174" t="s">
        <v>415</v>
      </c>
      <c r="G294" s="175" t="s">
        <v>165</v>
      </c>
      <c r="H294" s="176">
        <v>1</v>
      </c>
      <c r="I294" s="177">
        <v>120000</v>
      </c>
      <c r="J294" s="177">
        <f>ROUND(I294*H294,2)</f>
        <v>120000</v>
      </c>
      <c r="K294" s="174" t="s">
        <v>406</v>
      </c>
      <c r="L294" s="32"/>
      <c r="M294" s="178" t="s">
        <v>1</v>
      </c>
      <c r="N294" s="179" t="s">
        <v>41</v>
      </c>
      <c r="O294" s="180">
        <v>0</v>
      </c>
      <c r="P294" s="180">
        <f>O294*H294</f>
        <v>0</v>
      </c>
      <c r="Q294" s="180">
        <v>0</v>
      </c>
      <c r="R294" s="180">
        <f>Q294*H294</f>
        <v>0</v>
      </c>
      <c r="S294" s="180">
        <v>0</v>
      </c>
      <c r="T294" s="181">
        <f>S294*H294</f>
        <v>0</v>
      </c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R294" s="182" t="s">
        <v>407</v>
      </c>
      <c r="AT294" s="182" t="s">
        <v>162</v>
      </c>
      <c r="AU294" s="182" t="s">
        <v>87</v>
      </c>
      <c r="AY294" s="16" t="s">
        <v>155</v>
      </c>
      <c r="BE294" s="183">
        <f>IF(N294="základní",J294,0)</f>
        <v>120000</v>
      </c>
      <c r="BF294" s="183">
        <f>IF(N294="snížená",J294,0)</f>
        <v>0</v>
      </c>
      <c r="BG294" s="183">
        <f>IF(N294="zákl. přenesená",J294,0)</f>
        <v>0</v>
      </c>
      <c r="BH294" s="183">
        <f>IF(N294="sníž. přenesená",J294,0)</f>
        <v>0</v>
      </c>
      <c r="BI294" s="183">
        <f>IF(N294="nulová",J294,0)</f>
        <v>0</v>
      </c>
      <c r="BJ294" s="16" t="s">
        <v>81</v>
      </c>
      <c r="BK294" s="183">
        <f>ROUND(I294*H294,2)</f>
        <v>120000</v>
      </c>
      <c r="BL294" s="16" t="s">
        <v>407</v>
      </c>
      <c r="BM294" s="182" t="s">
        <v>416</v>
      </c>
    </row>
    <row r="295" s="2" customFormat="1" ht="16.5" customHeight="1">
      <c r="A295" s="31"/>
      <c r="B295" s="171"/>
      <c r="C295" s="172" t="s">
        <v>417</v>
      </c>
      <c r="D295" s="172" t="s">
        <v>162</v>
      </c>
      <c r="E295" s="173" t="s">
        <v>418</v>
      </c>
      <c r="F295" s="174" t="s">
        <v>419</v>
      </c>
      <c r="G295" s="175" t="s">
        <v>165</v>
      </c>
      <c r="H295" s="176">
        <v>1</v>
      </c>
      <c r="I295" s="177">
        <v>65000</v>
      </c>
      <c r="J295" s="177">
        <f>ROUND(I295*H295,2)</f>
        <v>65000</v>
      </c>
      <c r="K295" s="174" t="s">
        <v>406</v>
      </c>
      <c r="L295" s="32"/>
      <c r="M295" s="178" t="s">
        <v>1</v>
      </c>
      <c r="N295" s="179" t="s">
        <v>41</v>
      </c>
      <c r="O295" s="180">
        <v>0</v>
      </c>
      <c r="P295" s="180">
        <f>O295*H295</f>
        <v>0</v>
      </c>
      <c r="Q295" s="180">
        <v>0</v>
      </c>
      <c r="R295" s="180">
        <f>Q295*H295</f>
        <v>0</v>
      </c>
      <c r="S295" s="180">
        <v>0</v>
      </c>
      <c r="T295" s="181">
        <f>S295*H295</f>
        <v>0</v>
      </c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R295" s="182" t="s">
        <v>407</v>
      </c>
      <c r="AT295" s="182" t="s">
        <v>162</v>
      </c>
      <c r="AU295" s="182" t="s">
        <v>87</v>
      </c>
      <c r="AY295" s="16" t="s">
        <v>155</v>
      </c>
      <c r="BE295" s="183">
        <f>IF(N295="základní",J295,0)</f>
        <v>65000</v>
      </c>
      <c r="BF295" s="183">
        <f>IF(N295="snížená",J295,0)</f>
        <v>0</v>
      </c>
      <c r="BG295" s="183">
        <f>IF(N295="zákl. přenesená",J295,0)</f>
        <v>0</v>
      </c>
      <c r="BH295" s="183">
        <f>IF(N295="sníž. přenesená",J295,0)</f>
        <v>0</v>
      </c>
      <c r="BI295" s="183">
        <f>IF(N295="nulová",J295,0)</f>
        <v>0</v>
      </c>
      <c r="BJ295" s="16" t="s">
        <v>81</v>
      </c>
      <c r="BK295" s="183">
        <f>ROUND(I295*H295,2)</f>
        <v>65000</v>
      </c>
      <c r="BL295" s="16" t="s">
        <v>407</v>
      </c>
      <c r="BM295" s="182" t="s">
        <v>420</v>
      </c>
    </row>
    <row r="296" s="2" customFormat="1" ht="16.5" customHeight="1">
      <c r="A296" s="31"/>
      <c r="B296" s="171"/>
      <c r="C296" s="172" t="s">
        <v>421</v>
      </c>
      <c r="D296" s="172" t="s">
        <v>162</v>
      </c>
      <c r="E296" s="173" t="s">
        <v>422</v>
      </c>
      <c r="F296" s="174" t="s">
        <v>423</v>
      </c>
      <c r="G296" s="175" t="s">
        <v>165</v>
      </c>
      <c r="H296" s="176">
        <v>1</v>
      </c>
      <c r="I296" s="177">
        <v>350000</v>
      </c>
      <c r="J296" s="177">
        <f>ROUND(I296*H296,2)</f>
        <v>350000</v>
      </c>
      <c r="K296" s="174" t="s">
        <v>406</v>
      </c>
      <c r="L296" s="32"/>
      <c r="M296" s="178" t="s">
        <v>1</v>
      </c>
      <c r="N296" s="179" t="s">
        <v>41</v>
      </c>
      <c r="O296" s="180">
        <v>0</v>
      </c>
      <c r="P296" s="180">
        <f>O296*H296</f>
        <v>0</v>
      </c>
      <c r="Q296" s="180">
        <v>0</v>
      </c>
      <c r="R296" s="180">
        <f>Q296*H296</f>
        <v>0</v>
      </c>
      <c r="S296" s="180">
        <v>0</v>
      </c>
      <c r="T296" s="181">
        <f>S296*H296</f>
        <v>0</v>
      </c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R296" s="182" t="s">
        <v>407</v>
      </c>
      <c r="AT296" s="182" t="s">
        <v>162</v>
      </c>
      <c r="AU296" s="182" t="s">
        <v>87</v>
      </c>
      <c r="AY296" s="16" t="s">
        <v>155</v>
      </c>
      <c r="BE296" s="183">
        <f>IF(N296="základní",J296,0)</f>
        <v>350000</v>
      </c>
      <c r="BF296" s="183">
        <f>IF(N296="snížená",J296,0)</f>
        <v>0</v>
      </c>
      <c r="BG296" s="183">
        <f>IF(N296="zákl. přenesená",J296,0)</f>
        <v>0</v>
      </c>
      <c r="BH296" s="183">
        <f>IF(N296="sníž. přenesená",J296,0)</f>
        <v>0</v>
      </c>
      <c r="BI296" s="183">
        <f>IF(N296="nulová",J296,0)</f>
        <v>0</v>
      </c>
      <c r="BJ296" s="16" t="s">
        <v>81</v>
      </c>
      <c r="BK296" s="183">
        <f>ROUND(I296*H296,2)</f>
        <v>350000</v>
      </c>
      <c r="BL296" s="16" t="s">
        <v>407</v>
      </c>
      <c r="BM296" s="182" t="s">
        <v>424</v>
      </c>
    </row>
    <row r="297" s="2" customFormat="1" ht="16.5" customHeight="1">
      <c r="A297" s="31"/>
      <c r="B297" s="171"/>
      <c r="C297" s="172" t="s">
        <v>425</v>
      </c>
      <c r="D297" s="172" t="s">
        <v>162</v>
      </c>
      <c r="E297" s="173" t="s">
        <v>426</v>
      </c>
      <c r="F297" s="174" t="s">
        <v>427</v>
      </c>
      <c r="G297" s="175" t="s">
        <v>165</v>
      </c>
      <c r="H297" s="176">
        <v>1</v>
      </c>
      <c r="I297" s="177">
        <v>85000</v>
      </c>
      <c r="J297" s="177">
        <f>ROUND(I297*H297,2)</f>
        <v>85000</v>
      </c>
      <c r="K297" s="174" t="s">
        <v>406</v>
      </c>
      <c r="L297" s="32"/>
      <c r="M297" s="178" t="s">
        <v>1</v>
      </c>
      <c r="N297" s="179" t="s">
        <v>41</v>
      </c>
      <c r="O297" s="180">
        <v>0</v>
      </c>
      <c r="P297" s="180">
        <f>O297*H297</f>
        <v>0</v>
      </c>
      <c r="Q297" s="180">
        <v>0</v>
      </c>
      <c r="R297" s="180">
        <f>Q297*H297</f>
        <v>0</v>
      </c>
      <c r="S297" s="180">
        <v>0</v>
      </c>
      <c r="T297" s="181">
        <f>S297*H297</f>
        <v>0</v>
      </c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R297" s="182" t="s">
        <v>407</v>
      </c>
      <c r="AT297" s="182" t="s">
        <v>162</v>
      </c>
      <c r="AU297" s="182" t="s">
        <v>87</v>
      </c>
      <c r="AY297" s="16" t="s">
        <v>155</v>
      </c>
      <c r="BE297" s="183">
        <f>IF(N297="základní",J297,0)</f>
        <v>85000</v>
      </c>
      <c r="BF297" s="183">
        <f>IF(N297="snížená",J297,0)</f>
        <v>0</v>
      </c>
      <c r="BG297" s="183">
        <f>IF(N297="zákl. přenesená",J297,0)</f>
        <v>0</v>
      </c>
      <c r="BH297" s="183">
        <f>IF(N297="sníž. přenesená",J297,0)</f>
        <v>0</v>
      </c>
      <c r="BI297" s="183">
        <f>IF(N297="nulová",J297,0)</f>
        <v>0</v>
      </c>
      <c r="BJ297" s="16" t="s">
        <v>81</v>
      </c>
      <c r="BK297" s="183">
        <f>ROUND(I297*H297,2)</f>
        <v>85000</v>
      </c>
      <c r="BL297" s="16" t="s">
        <v>407</v>
      </c>
      <c r="BM297" s="182" t="s">
        <v>428</v>
      </c>
    </row>
    <row r="298" s="12" customFormat="1" ht="25.92" customHeight="1">
      <c r="A298" s="12"/>
      <c r="B298" s="150"/>
      <c r="C298" s="12"/>
      <c r="D298" s="151" t="s">
        <v>75</v>
      </c>
      <c r="E298" s="152" t="s">
        <v>429</v>
      </c>
      <c r="F298" s="152" t="s">
        <v>430</v>
      </c>
      <c r="G298" s="12"/>
      <c r="H298" s="12"/>
      <c r="I298" s="12"/>
      <c r="J298" s="153">
        <f>BK298</f>
        <v>866000</v>
      </c>
      <c r="K298" s="12"/>
      <c r="L298" s="150"/>
      <c r="M298" s="154"/>
      <c r="N298" s="155"/>
      <c r="O298" s="155"/>
      <c r="P298" s="156">
        <f>P299</f>
        <v>0</v>
      </c>
      <c r="Q298" s="155"/>
      <c r="R298" s="156">
        <f>R299</f>
        <v>0</v>
      </c>
      <c r="S298" s="155"/>
      <c r="T298" s="157">
        <f>T299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151" t="s">
        <v>161</v>
      </c>
      <c r="AT298" s="158" t="s">
        <v>75</v>
      </c>
      <c r="AU298" s="158" t="s">
        <v>76</v>
      </c>
      <c r="AY298" s="151" t="s">
        <v>155</v>
      </c>
      <c r="BK298" s="159">
        <f>BK299</f>
        <v>866000</v>
      </c>
    </row>
    <row r="299" s="12" customFormat="1" ht="22.8" customHeight="1">
      <c r="A299" s="12"/>
      <c r="B299" s="150"/>
      <c r="C299" s="12"/>
      <c r="D299" s="151" t="s">
        <v>75</v>
      </c>
      <c r="E299" s="160" t="s">
        <v>431</v>
      </c>
      <c r="F299" s="160" t="s">
        <v>432</v>
      </c>
      <c r="G299" s="12"/>
      <c r="H299" s="12"/>
      <c r="I299" s="12"/>
      <c r="J299" s="161">
        <f>BK299</f>
        <v>866000</v>
      </c>
      <c r="K299" s="12"/>
      <c r="L299" s="150"/>
      <c r="M299" s="154"/>
      <c r="N299" s="155"/>
      <c r="O299" s="155"/>
      <c r="P299" s="156">
        <f>P300</f>
        <v>0</v>
      </c>
      <c r="Q299" s="155"/>
      <c r="R299" s="156">
        <f>R300</f>
        <v>0</v>
      </c>
      <c r="S299" s="155"/>
      <c r="T299" s="157">
        <f>T300</f>
        <v>0</v>
      </c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R299" s="151" t="s">
        <v>161</v>
      </c>
      <c r="AT299" s="158" t="s">
        <v>75</v>
      </c>
      <c r="AU299" s="158" t="s">
        <v>81</v>
      </c>
      <c r="AY299" s="151" t="s">
        <v>155</v>
      </c>
      <c r="BK299" s="159">
        <f>BK300</f>
        <v>866000</v>
      </c>
    </row>
    <row r="300" s="2" customFormat="1" ht="16.5" customHeight="1">
      <c r="A300" s="31"/>
      <c r="B300" s="171"/>
      <c r="C300" s="172" t="s">
        <v>433</v>
      </c>
      <c r="D300" s="172" t="s">
        <v>162</v>
      </c>
      <c r="E300" s="173" t="s">
        <v>434</v>
      </c>
      <c r="F300" s="174" t="s">
        <v>435</v>
      </c>
      <c r="G300" s="175" t="s">
        <v>165</v>
      </c>
      <c r="H300" s="176">
        <v>1</v>
      </c>
      <c r="I300" s="177">
        <v>866000</v>
      </c>
      <c r="J300" s="177">
        <f>ROUND(I300*H300,2)</f>
        <v>866000</v>
      </c>
      <c r="K300" s="174" t="s">
        <v>1</v>
      </c>
      <c r="L300" s="32"/>
      <c r="M300" s="188" t="s">
        <v>1</v>
      </c>
      <c r="N300" s="189" t="s">
        <v>41</v>
      </c>
      <c r="O300" s="190">
        <v>0</v>
      </c>
      <c r="P300" s="190">
        <f>O300*H300</f>
        <v>0</v>
      </c>
      <c r="Q300" s="190">
        <v>0</v>
      </c>
      <c r="R300" s="190">
        <f>Q300*H300</f>
        <v>0</v>
      </c>
      <c r="S300" s="190">
        <v>0</v>
      </c>
      <c r="T300" s="191">
        <f>S300*H300</f>
        <v>0</v>
      </c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R300" s="182" t="s">
        <v>436</v>
      </c>
      <c r="AT300" s="182" t="s">
        <v>162</v>
      </c>
      <c r="AU300" s="182" t="s">
        <v>87</v>
      </c>
      <c r="AY300" s="16" t="s">
        <v>155</v>
      </c>
      <c r="BE300" s="183">
        <f>IF(N300="základní",J300,0)</f>
        <v>866000</v>
      </c>
      <c r="BF300" s="183">
        <f>IF(N300="snížená",J300,0)</f>
        <v>0</v>
      </c>
      <c r="BG300" s="183">
        <f>IF(N300="zákl. přenesená",J300,0)</f>
        <v>0</v>
      </c>
      <c r="BH300" s="183">
        <f>IF(N300="sníž. přenesená",J300,0)</f>
        <v>0</v>
      </c>
      <c r="BI300" s="183">
        <f>IF(N300="nulová",J300,0)</f>
        <v>0</v>
      </c>
      <c r="BJ300" s="16" t="s">
        <v>81</v>
      </c>
      <c r="BK300" s="183">
        <f>ROUND(I300*H300,2)</f>
        <v>866000</v>
      </c>
      <c r="BL300" s="16" t="s">
        <v>436</v>
      </c>
      <c r="BM300" s="182" t="s">
        <v>437</v>
      </c>
    </row>
    <row r="301" s="2" customFormat="1" ht="6.96" customHeight="1">
      <c r="A301" s="31"/>
      <c r="B301" s="52"/>
      <c r="C301" s="53"/>
      <c r="D301" s="53"/>
      <c r="E301" s="53"/>
      <c r="F301" s="53"/>
      <c r="G301" s="53"/>
      <c r="H301" s="53"/>
      <c r="I301" s="53"/>
      <c r="J301" s="53"/>
      <c r="K301" s="53"/>
      <c r="L301" s="32"/>
      <c r="M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</row>
  </sheetData>
  <autoFilter ref="C170:K300"/>
  <mergeCells count="6">
    <mergeCell ref="E7:H7"/>
    <mergeCell ref="E16:H16"/>
    <mergeCell ref="E25:H25"/>
    <mergeCell ref="E85:H85"/>
    <mergeCell ref="E163:H16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ZDENDA\Zdenda56</dc:creator>
  <cp:lastModifiedBy>ZDENDA\Zdenda56</cp:lastModifiedBy>
  <dcterms:created xsi:type="dcterms:W3CDTF">2021-09-09T20:48:56Z</dcterms:created>
  <dcterms:modified xsi:type="dcterms:W3CDTF">2021-09-09T20:48:57Z</dcterms:modified>
</cp:coreProperties>
</file>