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J:\Rozpočty pro cizí\Rozpočty pro cizí\2021\Obecní úřad Loděnice\"/>
    </mc:Choice>
  </mc:AlternateContent>
  <bookViews>
    <workbookView xWindow="0" yWindow="0" windowWidth="0" windowHeight="0"/>
  </bookViews>
  <sheets>
    <sheet name="Rekapitulace stavby" sheetId="1" r:id="rId1"/>
    <sheet name="72-2021 - Varianta 1 - mo..." sheetId="2" r:id="rId2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'72-2021 - Varianta 1 - mo...'!$C$200:$K$397</definedName>
    <definedName name="_xlnm.Print_Area" localSheetId="1">'72-2021 - Varianta 1 - mo...'!$C$4:$J$76,'72-2021 - Varianta 1 - mo...'!$C$82:$J$184,'72-2021 - Varianta 1 - mo...'!$C$190:$K$397</definedName>
    <definedName name="_xlnm.Print_Titles" localSheetId="1">'72-2021 - Varianta 1 - mo...'!$200:$200</definedName>
  </definedNames>
  <calcPr/>
</workbook>
</file>

<file path=xl/calcChain.xml><?xml version="1.0" encoding="utf-8"?>
<calcChain xmlns="http://schemas.openxmlformats.org/spreadsheetml/2006/main">
  <c i="2" l="1" r="J245"/>
  <c r="J241"/>
  <c r="J240"/>
  <c r="J223"/>
  <c r="J37"/>
  <c r="J36"/>
  <c i="1" r="AY95"/>
  <c i="2" r="J35"/>
  <c i="1" r="AX95"/>
  <c i="2" r="BI397"/>
  <c r="BH397"/>
  <c r="BG397"/>
  <c r="BF397"/>
  <c r="T397"/>
  <c r="R397"/>
  <c r="P397"/>
  <c r="BI396"/>
  <c r="BH396"/>
  <c r="BG396"/>
  <c r="BF396"/>
  <c r="T396"/>
  <c r="R396"/>
  <c r="P396"/>
  <c r="BI395"/>
  <c r="BH395"/>
  <c r="BG395"/>
  <c r="BF395"/>
  <c r="T395"/>
  <c r="R395"/>
  <c r="P395"/>
  <c r="BI394"/>
  <c r="BH394"/>
  <c r="BG394"/>
  <c r="BF394"/>
  <c r="T394"/>
  <c r="R394"/>
  <c r="P394"/>
  <c r="BI393"/>
  <c r="BH393"/>
  <c r="BG393"/>
  <c r="BF393"/>
  <c r="T393"/>
  <c r="R393"/>
  <c r="P393"/>
  <c r="BI392"/>
  <c r="BH392"/>
  <c r="BG392"/>
  <c r="BF392"/>
  <c r="T392"/>
  <c r="R392"/>
  <c r="P392"/>
  <c r="BI390"/>
  <c r="BH390"/>
  <c r="BG390"/>
  <c r="BF390"/>
  <c r="T390"/>
  <c r="T389"/>
  <c r="R390"/>
  <c r="R389"/>
  <c r="P390"/>
  <c r="P389"/>
  <c r="BI388"/>
  <c r="BH388"/>
  <c r="BG388"/>
  <c r="BF388"/>
  <c r="T388"/>
  <c r="T387"/>
  <c r="R388"/>
  <c r="R387"/>
  <c r="P388"/>
  <c r="P387"/>
  <c r="BI386"/>
  <c r="BH386"/>
  <c r="BG386"/>
  <c r="BF386"/>
  <c r="T386"/>
  <c r="T385"/>
  <c r="R386"/>
  <c r="R385"/>
  <c r="P386"/>
  <c r="P385"/>
  <c r="BI384"/>
  <c r="BH384"/>
  <c r="BG384"/>
  <c r="BF384"/>
  <c r="T384"/>
  <c r="T383"/>
  <c r="R384"/>
  <c r="R383"/>
  <c r="P384"/>
  <c r="P383"/>
  <c r="BI382"/>
  <c r="BH382"/>
  <c r="BG382"/>
  <c r="BF382"/>
  <c r="T382"/>
  <c r="T381"/>
  <c r="R382"/>
  <c r="R381"/>
  <c r="P382"/>
  <c r="P381"/>
  <c r="BI380"/>
  <c r="BH380"/>
  <c r="BG380"/>
  <c r="BF380"/>
  <c r="T380"/>
  <c r="T379"/>
  <c r="R380"/>
  <c r="R379"/>
  <c r="P380"/>
  <c r="P379"/>
  <c r="BI378"/>
  <c r="BH378"/>
  <c r="BG378"/>
  <c r="BF378"/>
  <c r="T378"/>
  <c r="R378"/>
  <c r="P378"/>
  <c r="BI376"/>
  <c r="BH376"/>
  <c r="BG376"/>
  <c r="BF376"/>
  <c r="T376"/>
  <c r="R376"/>
  <c r="P376"/>
  <c r="BI374"/>
  <c r="BH374"/>
  <c r="BG374"/>
  <c r="BF374"/>
  <c r="T374"/>
  <c r="T373"/>
  <c r="R374"/>
  <c r="R373"/>
  <c r="P374"/>
  <c r="P373"/>
  <c r="BI372"/>
  <c r="BH372"/>
  <c r="BG372"/>
  <c r="BF372"/>
  <c r="T372"/>
  <c r="T371"/>
  <c r="R372"/>
  <c r="R371"/>
  <c r="P372"/>
  <c r="P371"/>
  <c r="BI370"/>
  <c r="BH370"/>
  <c r="BG370"/>
  <c r="BF370"/>
  <c r="T370"/>
  <c r="R370"/>
  <c r="P370"/>
  <c r="BI369"/>
  <c r="BH369"/>
  <c r="BG369"/>
  <c r="BF369"/>
  <c r="T369"/>
  <c r="R369"/>
  <c r="P369"/>
  <c r="BI368"/>
  <c r="BH368"/>
  <c r="BG368"/>
  <c r="BF368"/>
  <c r="T368"/>
  <c r="R368"/>
  <c r="P368"/>
  <c r="BI365"/>
  <c r="BH365"/>
  <c r="BG365"/>
  <c r="BF365"/>
  <c r="T365"/>
  <c r="T364"/>
  <c r="R365"/>
  <c r="R364"/>
  <c r="P365"/>
  <c r="P364"/>
  <c r="BI361"/>
  <c r="BH361"/>
  <c r="BG361"/>
  <c r="BF361"/>
  <c r="T361"/>
  <c r="T360"/>
  <c r="R361"/>
  <c r="R360"/>
  <c r="P361"/>
  <c r="P360"/>
  <c r="BI358"/>
  <c r="BH358"/>
  <c r="BG358"/>
  <c r="BF358"/>
  <c r="T358"/>
  <c r="T357"/>
  <c r="R358"/>
  <c r="R357"/>
  <c r="P358"/>
  <c r="P357"/>
  <c r="BI355"/>
  <c r="BH355"/>
  <c r="BG355"/>
  <c r="BF355"/>
  <c r="T355"/>
  <c r="T354"/>
  <c r="R355"/>
  <c r="R354"/>
  <c r="P355"/>
  <c r="P354"/>
  <c r="BI352"/>
  <c r="BH352"/>
  <c r="BG352"/>
  <c r="BF352"/>
  <c r="T352"/>
  <c r="T351"/>
  <c r="R352"/>
  <c r="R351"/>
  <c r="P352"/>
  <c r="P351"/>
  <c r="BI350"/>
  <c r="BH350"/>
  <c r="BG350"/>
  <c r="BF350"/>
  <c r="T350"/>
  <c r="T349"/>
  <c r="R350"/>
  <c r="R349"/>
  <c r="P350"/>
  <c r="P349"/>
  <c r="BI347"/>
  <c r="BH347"/>
  <c r="BG347"/>
  <c r="BF347"/>
  <c r="T347"/>
  <c r="T346"/>
  <c r="R347"/>
  <c r="R346"/>
  <c r="P347"/>
  <c r="P346"/>
  <c r="BI344"/>
  <c r="BH344"/>
  <c r="BG344"/>
  <c r="BF344"/>
  <c r="T344"/>
  <c r="T343"/>
  <c r="R344"/>
  <c r="R343"/>
  <c r="P344"/>
  <c r="P343"/>
  <c r="BI342"/>
  <c r="BH342"/>
  <c r="BG342"/>
  <c r="BF342"/>
  <c r="T342"/>
  <c r="T341"/>
  <c r="T340"/>
  <c r="R342"/>
  <c r="R341"/>
  <c r="R340"/>
  <c r="P342"/>
  <c r="P341"/>
  <c r="P340"/>
  <c r="BI338"/>
  <c r="BH338"/>
  <c r="BG338"/>
  <c r="BF338"/>
  <c r="T338"/>
  <c r="T337"/>
  <c r="R338"/>
  <c r="R337"/>
  <c r="P338"/>
  <c r="P337"/>
  <c r="BI336"/>
  <c r="BH336"/>
  <c r="BG336"/>
  <c r="BF336"/>
  <c r="T336"/>
  <c r="T335"/>
  <c r="R336"/>
  <c r="R335"/>
  <c r="P336"/>
  <c r="P335"/>
  <c r="BI334"/>
  <c r="BH334"/>
  <c r="BG334"/>
  <c r="BF334"/>
  <c r="T334"/>
  <c r="T333"/>
  <c r="R334"/>
  <c r="R333"/>
  <c r="P334"/>
  <c r="P333"/>
  <c r="BI332"/>
  <c r="BH332"/>
  <c r="BG332"/>
  <c r="BF332"/>
  <c r="T332"/>
  <c r="T331"/>
  <c r="R332"/>
  <c r="R331"/>
  <c r="P332"/>
  <c r="P331"/>
  <c r="BI330"/>
  <c r="BH330"/>
  <c r="BG330"/>
  <c r="BF330"/>
  <c r="T330"/>
  <c r="T329"/>
  <c r="R330"/>
  <c r="R329"/>
  <c r="P330"/>
  <c r="P329"/>
  <c r="BI328"/>
  <c r="BH328"/>
  <c r="BG328"/>
  <c r="BF328"/>
  <c r="T328"/>
  <c r="T327"/>
  <c r="R328"/>
  <c r="R327"/>
  <c r="P328"/>
  <c r="P327"/>
  <c r="BI326"/>
  <c r="BH326"/>
  <c r="BG326"/>
  <c r="BF326"/>
  <c r="T326"/>
  <c r="R326"/>
  <c r="P326"/>
  <c r="BI324"/>
  <c r="BH324"/>
  <c r="BG324"/>
  <c r="BF324"/>
  <c r="T324"/>
  <c r="R324"/>
  <c r="P324"/>
  <c r="BI322"/>
  <c r="BH322"/>
  <c r="BG322"/>
  <c r="BF322"/>
  <c r="T322"/>
  <c r="T321"/>
  <c r="R322"/>
  <c r="R321"/>
  <c r="P322"/>
  <c r="P321"/>
  <c r="BI320"/>
  <c r="BH320"/>
  <c r="BG320"/>
  <c r="BF320"/>
  <c r="T320"/>
  <c r="T319"/>
  <c r="R320"/>
  <c r="R319"/>
  <c r="P320"/>
  <c r="P319"/>
  <c r="BI318"/>
  <c r="BH318"/>
  <c r="BG318"/>
  <c r="BF318"/>
  <c r="T318"/>
  <c r="R318"/>
  <c r="P318"/>
  <c r="BI317"/>
  <c r="BH317"/>
  <c r="BG317"/>
  <c r="BF317"/>
  <c r="T317"/>
  <c r="R317"/>
  <c r="P317"/>
  <c r="BI316"/>
  <c r="BH316"/>
  <c r="BG316"/>
  <c r="BF316"/>
  <c r="T316"/>
  <c r="R316"/>
  <c r="P316"/>
  <c r="BI313"/>
  <c r="BH313"/>
  <c r="BG313"/>
  <c r="BF313"/>
  <c r="T313"/>
  <c r="T312"/>
  <c r="R313"/>
  <c r="R312"/>
  <c r="P313"/>
  <c r="P312"/>
  <c r="BI309"/>
  <c r="BH309"/>
  <c r="BG309"/>
  <c r="BF309"/>
  <c r="T309"/>
  <c r="T308"/>
  <c r="R309"/>
  <c r="R308"/>
  <c r="P309"/>
  <c r="P308"/>
  <c r="BI306"/>
  <c r="BH306"/>
  <c r="BG306"/>
  <c r="BF306"/>
  <c r="T306"/>
  <c r="T305"/>
  <c r="R306"/>
  <c r="R305"/>
  <c r="P306"/>
  <c r="P305"/>
  <c r="BI303"/>
  <c r="BH303"/>
  <c r="BG303"/>
  <c r="BF303"/>
  <c r="T303"/>
  <c r="T302"/>
  <c r="R303"/>
  <c r="R302"/>
  <c r="P303"/>
  <c r="P302"/>
  <c r="BI300"/>
  <c r="BH300"/>
  <c r="BG300"/>
  <c r="BF300"/>
  <c r="T300"/>
  <c r="T299"/>
  <c r="R300"/>
  <c r="R299"/>
  <c r="P300"/>
  <c r="P299"/>
  <c r="BI298"/>
  <c r="BH298"/>
  <c r="BG298"/>
  <c r="BF298"/>
  <c r="T298"/>
  <c r="T297"/>
  <c r="R298"/>
  <c r="R297"/>
  <c r="P298"/>
  <c r="P297"/>
  <c r="BI295"/>
  <c r="BH295"/>
  <c r="BG295"/>
  <c r="BF295"/>
  <c r="T295"/>
  <c r="T294"/>
  <c r="R295"/>
  <c r="R294"/>
  <c r="P295"/>
  <c r="P294"/>
  <c r="BI292"/>
  <c r="BH292"/>
  <c r="BG292"/>
  <c r="BF292"/>
  <c r="T292"/>
  <c r="T291"/>
  <c r="R292"/>
  <c r="R291"/>
  <c r="P292"/>
  <c r="P291"/>
  <c r="BI290"/>
  <c r="BH290"/>
  <c r="BG290"/>
  <c r="BF290"/>
  <c r="T290"/>
  <c r="T289"/>
  <c r="T288"/>
  <c r="R290"/>
  <c r="R289"/>
  <c r="R288"/>
  <c r="P290"/>
  <c r="P289"/>
  <c r="P288"/>
  <c r="BI286"/>
  <c r="BH286"/>
  <c r="BG286"/>
  <c r="BF286"/>
  <c r="T286"/>
  <c r="T285"/>
  <c r="R286"/>
  <c r="R285"/>
  <c r="P286"/>
  <c r="P285"/>
  <c r="BI284"/>
  <c r="BH284"/>
  <c r="BG284"/>
  <c r="BF284"/>
  <c r="T284"/>
  <c r="T283"/>
  <c r="R284"/>
  <c r="R283"/>
  <c r="P284"/>
  <c r="P283"/>
  <c r="BI282"/>
  <c r="BH282"/>
  <c r="BG282"/>
  <c r="BF282"/>
  <c r="T282"/>
  <c r="T281"/>
  <c r="R282"/>
  <c r="R281"/>
  <c r="P282"/>
  <c r="P281"/>
  <c r="BI279"/>
  <c r="BH279"/>
  <c r="BG279"/>
  <c r="BF279"/>
  <c r="T279"/>
  <c r="T278"/>
  <c r="R279"/>
  <c r="R278"/>
  <c r="P279"/>
  <c r="P278"/>
  <c r="BI276"/>
  <c r="BH276"/>
  <c r="BG276"/>
  <c r="BF276"/>
  <c r="T276"/>
  <c r="T275"/>
  <c r="T274"/>
  <c r="R276"/>
  <c r="R275"/>
  <c r="R274"/>
  <c r="P276"/>
  <c r="P275"/>
  <c r="P274"/>
  <c r="BI272"/>
  <c r="BH272"/>
  <c r="BG272"/>
  <c r="BF272"/>
  <c r="T272"/>
  <c r="T271"/>
  <c r="R272"/>
  <c r="R271"/>
  <c r="P272"/>
  <c r="P271"/>
  <c r="BI269"/>
  <c r="BH269"/>
  <c r="BG269"/>
  <c r="BF269"/>
  <c r="T269"/>
  <c r="T268"/>
  <c r="R269"/>
  <c r="R268"/>
  <c r="P269"/>
  <c r="P268"/>
  <c r="BI266"/>
  <c r="BH266"/>
  <c r="BG266"/>
  <c r="BF266"/>
  <c r="T266"/>
  <c r="T265"/>
  <c r="R266"/>
  <c r="R265"/>
  <c r="P266"/>
  <c r="P265"/>
  <c r="BI263"/>
  <c r="BH263"/>
  <c r="BG263"/>
  <c r="BF263"/>
  <c r="T263"/>
  <c r="T262"/>
  <c r="R263"/>
  <c r="R262"/>
  <c r="P263"/>
  <c r="P262"/>
  <c r="BI261"/>
  <c r="BH261"/>
  <c r="BG261"/>
  <c r="BF261"/>
  <c r="T261"/>
  <c r="T260"/>
  <c r="R261"/>
  <c r="R260"/>
  <c r="P261"/>
  <c r="P260"/>
  <c r="BI258"/>
  <c r="BH258"/>
  <c r="BG258"/>
  <c r="BF258"/>
  <c r="T258"/>
  <c r="T257"/>
  <c r="R258"/>
  <c r="R257"/>
  <c r="P258"/>
  <c r="P257"/>
  <c r="BI255"/>
  <c r="BH255"/>
  <c r="BG255"/>
  <c r="BF255"/>
  <c r="T255"/>
  <c r="T254"/>
  <c r="R255"/>
  <c r="R254"/>
  <c r="P255"/>
  <c r="P254"/>
  <c r="BI253"/>
  <c r="BH253"/>
  <c r="BG253"/>
  <c r="BF253"/>
  <c r="T253"/>
  <c r="T252"/>
  <c r="T251"/>
  <c r="T250"/>
  <c r="R253"/>
  <c r="R252"/>
  <c r="R251"/>
  <c r="R250"/>
  <c r="P253"/>
  <c r="P252"/>
  <c r="P251"/>
  <c r="P250"/>
  <c r="BI249"/>
  <c r="BH249"/>
  <c r="BG249"/>
  <c r="BF249"/>
  <c r="T249"/>
  <c r="T248"/>
  <c r="R249"/>
  <c r="R248"/>
  <c r="P249"/>
  <c r="P248"/>
  <c r="BI247"/>
  <c r="BH247"/>
  <c r="BG247"/>
  <c r="BF247"/>
  <c r="T247"/>
  <c r="T246"/>
  <c r="R247"/>
  <c r="R246"/>
  <c r="P247"/>
  <c r="P246"/>
  <c r="J116"/>
  <c r="BI243"/>
  <c r="BH243"/>
  <c r="BG243"/>
  <c r="BF243"/>
  <c r="T243"/>
  <c r="T242"/>
  <c r="R243"/>
  <c r="R242"/>
  <c r="P243"/>
  <c r="P242"/>
  <c r="J114"/>
  <c r="J113"/>
  <c r="BI238"/>
  <c r="BH238"/>
  <c r="BG238"/>
  <c r="BF238"/>
  <c r="T238"/>
  <c r="T237"/>
  <c r="T236"/>
  <c r="R238"/>
  <c r="R237"/>
  <c r="P238"/>
  <c r="P237"/>
  <c r="P236"/>
  <c r="BI234"/>
  <c r="BH234"/>
  <c r="BG234"/>
  <c r="BF234"/>
  <c r="T234"/>
  <c r="T233"/>
  <c r="R234"/>
  <c r="R233"/>
  <c r="P234"/>
  <c r="P233"/>
  <c r="BI231"/>
  <c r="BH231"/>
  <c r="BG231"/>
  <c r="BF231"/>
  <c r="T231"/>
  <c r="T230"/>
  <c r="R231"/>
  <c r="R230"/>
  <c r="P231"/>
  <c r="P230"/>
  <c r="BI228"/>
  <c r="BH228"/>
  <c r="BG228"/>
  <c r="BF228"/>
  <c r="T228"/>
  <c r="T227"/>
  <c r="R228"/>
  <c r="R227"/>
  <c r="P228"/>
  <c r="P227"/>
  <c r="BI225"/>
  <c r="BH225"/>
  <c r="BG225"/>
  <c r="BF225"/>
  <c r="T225"/>
  <c r="T224"/>
  <c r="R225"/>
  <c r="R224"/>
  <c r="P225"/>
  <c r="P224"/>
  <c r="J106"/>
  <c r="BI222"/>
  <c r="BH222"/>
  <c r="BG222"/>
  <c r="BF222"/>
  <c r="T222"/>
  <c r="T221"/>
  <c r="R222"/>
  <c r="R221"/>
  <c r="P222"/>
  <c r="P221"/>
  <c r="BI219"/>
  <c r="BH219"/>
  <c r="BG219"/>
  <c r="BF219"/>
  <c r="T219"/>
  <c r="T218"/>
  <c r="R219"/>
  <c r="R218"/>
  <c r="P219"/>
  <c r="P218"/>
  <c r="BI216"/>
  <c r="BH216"/>
  <c r="BG216"/>
  <c r="BF216"/>
  <c r="T216"/>
  <c r="T215"/>
  <c r="R216"/>
  <c r="R215"/>
  <c r="P216"/>
  <c r="P215"/>
  <c r="BI214"/>
  <c r="BH214"/>
  <c r="BG214"/>
  <c r="BF214"/>
  <c r="T214"/>
  <c r="T213"/>
  <c r="R214"/>
  <c r="R213"/>
  <c r="P214"/>
  <c r="P213"/>
  <c r="BI212"/>
  <c r="BH212"/>
  <c r="BG212"/>
  <c r="BF212"/>
  <c r="T212"/>
  <c r="T211"/>
  <c r="R212"/>
  <c r="R211"/>
  <c r="P212"/>
  <c r="P211"/>
  <c r="BI209"/>
  <c r="BH209"/>
  <c r="BG209"/>
  <c r="BF209"/>
  <c r="T209"/>
  <c r="T208"/>
  <c r="T207"/>
  <c r="T206"/>
  <c r="R209"/>
  <c r="R208"/>
  <c r="R207"/>
  <c r="P209"/>
  <c r="P208"/>
  <c r="P207"/>
  <c r="P206"/>
  <c r="BI204"/>
  <c r="BH204"/>
  <c r="BG204"/>
  <c r="BF204"/>
  <c r="T204"/>
  <c r="T203"/>
  <c r="T202"/>
  <c r="R204"/>
  <c r="R203"/>
  <c r="R202"/>
  <c r="P204"/>
  <c r="P203"/>
  <c r="P202"/>
  <c r="J198"/>
  <c r="J197"/>
  <c r="F197"/>
  <c r="F195"/>
  <c r="E193"/>
  <c r="J29"/>
  <c r="J90"/>
  <c r="J89"/>
  <c r="F89"/>
  <c r="F87"/>
  <c r="E85"/>
  <c r="J16"/>
  <c r="E16"/>
  <c r="F90"/>
  <c r="J15"/>
  <c r="J10"/>
  <c r="J195"/>
  <c i="1" r="L90"/>
  <c r="AM90"/>
  <c r="AM89"/>
  <c r="L89"/>
  <c r="AM87"/>
  <c r="L87"/>
  <c r="L85"/>
  <c r="L84"/>
  <c i="2" r="J396"/>
  <c r="J386"/>
  <c r="BK378"/>
  <c r="J358"/>
  <c r="J347"/>
  <c r="BK338"/>
  <c r="BK330"/>
  <c r="J317"/>
  <c r="BK313"/>
  <c r="J298"/>
  <c r="BK290"/>
  <c r="BK269"/>
  <c r="J258"/>
  <c r="J222"/>
  <c r="BK212"/>
  <c r="J394"/>
  <c r="BK390"/>
  <c r="BK368"/>
  <c r="J355"/>
  <c r="BK332"/>
  <c r="J322"/>
  <c r="J313"/>
  <c r="J306"/>
  <c r="BK276"/>
  <c r="BK255"/>
  <c r="J243"/>
  <c r="BK231"/>
  <c r="BK222"/>
  <c r="J216"/>
  <c r="BK204"/>
  <c r="BK396"/>
  <c r="BK393"/>
  <c r="BK382"/>
  <c r="J376"/>
  <c r="BK372"/>
  <c r="J365"/>
  <c r="BK342"/>
  <c r="BK326"/>
  <c r="J320"/>
  <c r="J295"/>
  <c r="J290"/>
  <c r="BK249"/>
  <c r="J388"/>
  <c r="BK370"/>
  <c r="BK365"/>
  <c r="BK344"/>
  <c r="BK317"/>
  <c r="BK306"/>
  <c r="J282"/>
  <c r="J266"/>
  <c r="J247"/>
  <c r="J231"/>
  <c r="J214"/>
  <c r="J392"/>
  <c r="BK384"/>
  <c r="J372"/>
  <c r="BK352"/>
  <c r="J344"/>
  <c r="J336"/>
  <c r="J332"/>
  <c r="J328"/>
  <c r="J303"/>
  <c r="BK295"/>
  <c r="BK286"/>
  <c r="J263"/>
  <c r="J255"/>
  <c r="J219"/>
  <c r="J209"/>
  <c r="J397"/>
  <c r="BK392"/>
  <c r="BK380"/>
  <c r="BK358"/>
  <c r="BK334"/>
  <c r="J324"/>
  <c r="BK309"/>
  <c r="J279"/>
  <c r="J269"/>
  <c r="J253"/>
  <c r="BK238"/>
  <c r="BK228"/>
  <c r="BK219"/>
  <c r="J212"/>
  <c r="BK397"/>
  <c r="BK394"/>
  <c r="J384"/>
  <c r="J378"/>
  <c r="BK369"/>
  <c r="BK350"/>
  <c r="BK347"/>
  <c r="BK328"/>
  <c r="BK322"/>
  <c r="BK300"/>
  <c r="BK282"/>
  <c r="J261"/>
  <c r="BK247"/>
  <c r="J382"/>
  <c r="J369"/>
  <c r="J352"/>
  <c r="BK318"/>
  <c r="BK303"/>
  <c r="BK284"/>
  <c r="BK272"/>
  <c r="BK253"/>
  <c r="J238"/>
  <c r="J225"/>
  <c r="BK395"/>
  <c r="J390"/>
  <c r="BK376"/>
  <c r="J350"/>
  <c r="J342"/>
  <c r="J334"/>
  <c r="J326"/>
  <c r="J316"/>
  <c r="J300"/>
  <c r="J292"/>
  <c r="J284"/>
  <c r="BK261"/>
  <c r="BK234"/>
  <c r="BK216"/>
  <c r="J204"/>
  <c r="J393"/>
  <c r="BK386"/>
  <c r="J361"/>
  <c r="J338"/>
  <c r="J330"/>
  <c r="J318"/>
  <c r="BK298"/>
  <c r="J272"/>
  <c r="BK266"/>
  <c r="J249"/>
  <c r="J234"/>
  <c r="BK225"/>
  <c r="BK214"/>
  <c i="1" r="AS94"/>
  <c i="2" r="J395"/>
  <c r="BK388"/>
  <c r="J380"/>
  <c r="BK374"/>
  <c r="J370"/>
  <c r="BK361"/>
  <c r="BK336"/>
  <c r="BK324"/>
  <c r="J309"/>
  <c r="BK292"/>
  <c r="BK279"/>
  <c r="BK258"/>
  <c r="BK209"/>
  <c r="J374"/>
  <c r="J368"/>
  <c r="BK355"/>
  <c r="BK320"/>
  <c r="BK316"/>
  <c r="J286"/>
  <c r="J276"/>
  <c r="BK263"/>
  <c r="BK243"/>
  <c r="J228"/>
  <c i="1" r="AK27"/>
  <c i="2" l="1" r="R236"/>
  <c r="R206"/>
  <c r="R315"/>
  <c r="R311"/>
  <c r="R287"/>
  <c r="R323"/>
  <c r="BK367"/>
  <c r="J367"/>
  <c r="J169"/>
  <c r="R375"/>
  <c r="BK391"/>
  <c r="J391"/>
  <c r="J179"/>
  <c r="BK315"/>
  <c r="J315"/>
  <c r="J147"/>
  <c r="P323"/>
  <c r="R367"/>
  <c r="R363"/>
  <c r="R339"/>
  <c r="T375"/>
  <c r="P391"/>
  <c r="T315"/>
  <c r="T311"/>
  <c r="T287"/>
  <c r="BK323"/>
  <c r="J323"/>
  <c r="J150"/>
  <c r="P367"/>
  <c r="P363"/>
  <c r="P339"/>
  <c r="P375"/>
  <c r="R391"/>
  <c r="P315"/>
  <c r="P311"/>
  <c r="P287"/>
  <c r="P205"/>
  <c r="P201"/>
  <c i="1" r="AU95"/>
  <c i="2" r="T323"/>
  <c r="T367"/>
  <c r="T363"/>
  <c r="T339"/>
  <c r="BK375"/>
  <c r="J375"/>
  <c r="J172"/>
  <c r="T391"/>
  <c r="BK265"/>
  <c r="J265"/>
  <c r="J126"/>
  <c r="BK278"/>
  <c r="J278"/>
  <c r="J131"/>
  <c r="BK291"/>
  <c r="J291"/>
  <c r="J138"/>
  <c r="BK331"/>
  <c r="J331"/>
  <c r="J153"/>
  <c r="BK360"/>
  <c r="J360"/>
  <c r="J166"/>
  <c r="BK364"/>
  <c r="BK373"/>
  <c r="J373"/>
  <c r="J171"/>
  <c r="BK215"/>
  <c r="J215"/>
  <c r="J103"/>
  <c r="BK224"/>
  <c r="J224"/>
  <c r="J107"/>
  <c r="BK246"/>
  <c r="J246"/>
  <c r="J117"/>
  <c r="BK252"/>
  <c r="J252"/>
  <c r="J121"/>
  <c r="BK262"/>
  <c r="J262"/>
  <c r="J125"/>
  <c r="BK268"/>
  <c r="J268"/>
  <c r="J127"/>
  <c r="BK271"/>
  <c r="J271"/>
  <c r="J128"/>
  <c r="BK289"/>
  <c r="J289"/>
  <c r="J137"/>
  <c r="BK294"/>
  <c r="J294"/>
  <c r="J139"/>
  <c r="BK319"/>
  <c r="J319"/>
  <c r="J148"/>
  <c r="BK333"/>
  <c r="J333"/>
  <c r="J154"/>
  <c r="BK343"/>
  <c r="J343"/>
  <c r="J160"/>
  <c r="BK346"/>
  <c r="J346"/>
  <c r="J161"/>
  <c r="BK349"/>
  <c r="J349"/>
  <c r="J162"/>
  <c r="BK357"/>
  <c r="J357"/>
  <c r="J165"/>
  <c r="BK383"/>
  <c r="J383"/>
  <c r="J175"/>
  <c r="BK387"/>
  <c r="J387"/>
  <c r="J177"/>
  <c r="BK389"/>
  <c r="J389"/>
  <c r="J178"/>
  <c r="BK208"/>
  <c r="BK211"/>
  <c r="J211"/>
  <c r="J101"/>
  <c r="BK227"/>
  <c r="J227"/>
  <c r="J108"/>
  <c r="BK237"/>
  <c r="J237"/>
  <c r="J112"/>
  <c r="BK242"/>
  <c r="J242"/>
  <c r="J115"/>
  <c r="BK254"/>
  <c r="J254"/>
  <c r="J122"/>
  <c r="BK257"/>
  <c r="J257"/>
  <c r="J123"/>
  <c r="BK260"/>
  <c r="J260"/>
  <c r="J124"/>
  <c r="BK275"/>
  <c r="BK283"/>
  <c r="J283"/>
  <c r="J133"/>
  <c r="BK297"/>
  <c r="J297"/>
  <c r="J140"/>
  <c r="BK302"/>
  <c r="J302"/>
  <c r="J142"/>
  <c r="BK305"/>
  <c r="J305"/>
  <c r="J143"/>
  <c r="BK308"/>
  <c r="J308"/>
  <c r="J144"/>
  <c r="BK312"/>
  <c r="BK321"/>
  <c r="J321"/>
  <c r="J149"/>
  <c r="BK327"/>
  <c r="J327"/>
  <c r="J151"/>
  <c r="BK335"/>
  <c r="J335"/>
  <c r="J155"/>
  <c r="BK351"/>
  <c r="J351"/>
  <c r="J163"/>
  <c r="BK354"/>
  <c r="J354"/>
  <c r="J164"/>
  <c r="BK371"/>
  <c r="J371"/>
  <c r="J170"/>
  <c r="BK385"/>
  <c r="J385"/>
  <c r="J176"/>
  <c r="BK203"/>
  <c r="BK202"/>
  <c r="J202"/>
  <c r="J95"/>
  <c r="BK213"/>
  <c r="J213"/>
  <c r="J102"/>
  <c r="BK218"/>
  <c r="J218"/>
  <c r="J104"/>
  <c r="BK221"/>
  <c r="J221"/>
  <c r="J105"/>
  <c r="BK230"/>
  <c r="J230"/>
  <c r="J109"/>
  <c r="BK233"/>
  <c r="J233"/>
  <c r="J110"/>
  <c r="BK248"/>
  <c r="J248"/>
  <c r="J118"/>
  <c r="BK281"/>
  <c r="J281"/>
  <c r="J132"/>
  <c r="BK285"/>
  <c r="J285"/>
  <c r="J134"/>
  <c r="BK299"/>
  <c r="J299"/>
  <c r="J141"/>
  <c r="BK329"/>
  <c r="J329"/>
  <c r="J152"/>
  <c r="BK337"/>
  <c r="J337"/>
  <c r="J156"/>
  <c r="BK341"/>
  <c r="J341"/>
  <c r="J159"/>
  <c r="BK379"/>
  <c r="J379"/>
  <c r="J173"/>
  <c r="BK381"/>
  <c r="J381"/>
  <c r="J174"/>
  <c r="F198"/>
  <c r="BE209"/>
  <c r="BE216"/>
  <c r="BE219"/>
  <c r="BE255"/>
  <c r="BE258"/>
  <c r="BE290"/>
  <c r="BE295"/>
  <c r="BE298"/>
  <c r="BE300"/>
  <c r="BE309"/>
  <c r="BE326"/>
  <c r="BE328"/>
  <c r="BE330"/>
  <c r="BE332"/>
  <c r="BE336"/>
  <c r="BE347"/>
  <c r="BE358"/>
  <c r="BE378"/>
  <c r="BE386"/>
  <c r="BE390"/>
  <c r="BE204"/>
  <c r="BE212"/>
  <c r="BE214"/>
  <c r="BE222"/>
  <c r="BE225"/>
  <c r="BE231"/>
  <c r="BE234"/>
  <c r="BE253"/>
  <c r="BE266"/>
  <c r="BE269"/>
  <c r="BE303"/>
  <c r="BE313"/>
  <c r="BE317"/>
  <c r="BE334"/>
  <c r="BE338"/>
  <c r="BE352"/>
  <c r="BE368"/>
  <c r="BE384"/>
  <c r="BE395"/>
  <c r="J87"/>
  <c r="BE249"/>
  <c r="BE261"/>
  <c r="BE282"/>
  <c r="BE284"/>
  <c r="BE286"/>
  <c r="BE292"/>
  <c r="BE316"/>
  <c r="BE324"/>
  <c r="BE342"/>
  <c r="BE344"/>
  <c r="BE350"/>
  <c r="BE370"/>
  <c r="BE372"/>
  <c r="BE374"/>
  <c r="BE376"/>
  <c r="BE382"/>
  <c r="BE388"/>
  <c r="BE397"/>
  <c r="BE228"/>
  <c r="BE238"/>
  <c r="BE243"/>
  <c r="BE247"/>
  <c r="BE263"/>
  <c r="BE272"/>
  <c r="BE276"/>
  <c r="BE279"/>
  <c r="BE306"/>
  <c r="BE318"/>
  <c r="BE320"/>
  <c r="BE322"/>
  <c r="BE355"/>
  <c r="BE361"/>
  <c r="BE365"/>
  <c r="BE369"/>
  <c r="BE380"/>
  <c r="BE392"/>
  <c r="BE393"/>
  <c r="BE394"/>
  <c r="BE396"/>
  <c r="F35"/>
  <c i="1" r="BB95"/>
  <c r="BB94"/>
  <c r="W34"/>
  <c i="2" r="F37"/>
  <c i="1" r="BD95"/>
  <c r="BD94"/>
  <c r="W36"/>
  <c i="2" r="F36"/>
  <c i="1" r="BC95"/>
  <c r="BC94"/>
  <c r="AY94"/>
  <c i="2" r="J34"/>
  <c i="1" r="AW95"/>
  <c i="2" r="F34"/>
  <c i="1" r="BA95"/>
  <c r="BA94"/>
  <c r="AW94"/>
  <c r="AK33"/>
  <c r="AU94"/>
  <c i="2" l="1" r="T205"/>
  <c r="T201"/>
  <c r="R205"/>
  <c r="R201"/>
  <c r="BK311"/>
  <c r="J311"/>
  <c r="J145"/>
  <c r="BK207"/>
  <c r="J207"/>
  <c r="J99"/>
  <c r="BK274"/>
  <c r="J274"/>
  <c r="J129"/>
  <c r="BK363"/>
  <c r="J363"/>
  <c r="J167"/>
  <c r="J203"/>
  <c r="J96"/>
  <c r="BK251"/>
  <c r="J251"/>
  <c r="J120"/>
  <c r="J275"/>
  <c r="J130"/>
  <c r="BK236"/>
  <c r="J236"/>
  <c r="J111"/>
  <c r="BK288"/>
  <c r="J288"/>
  <c r="J136"/>
  <c r="J312"/>
  <c r="J146"/>
  <c r="J364"/>
  <c r="J168"/>
  <c r="J208"/>
  <c r="J100"/>
  <c r="BK340"/>
  <c r="J340"/>
  <c r="J158"/>
  <c r="F33"/>
  <c i="1" r="AZ95"/>
  <c r="AZ94"/>
  <c r="AV94"/>
  <c r="AK32"/>
  <c r="AX94"/>
  <c r="W33"/>
  <c r="W35"/>
  <c i="2" r="J33"/>
  <c i="1" r="AV95"/>
  <c r="AT95"/>
  <c i="2" l="1" r="BK206"/>
  <c r="J206"/>
  <c r="J98"/>
  <c r="BK287"/>
  <c r="J287"/>
  <c r="J135"/>
  <c r="BK339"/>
  <c r="J339"/>
  <c r="J157"/>
  <c r="BK250"/>
  <c r="J250"/>
  <c r="J119"/>
  <c i="1" r="AT94"/>
  <c r="W32"/>
  <c i="2" l="1" r="BK205"/>
  <c r="J205"/>
  <c r="J97"/>
  <c l="1" r="BK201"/>
  <c r="J201"/>
  <c r="J94"/>
  <c r="J28"/>
  <c r="J30"/>
  <c i="1" r="AG95"/>
  <c r="AG94"/>
  <c r="AG99"/>
  <c i="2" l="1" r="J39"/>
  <c i="1" r="AN95"/>
  <c r="AN94"/>
  <c r="AN99"/>
  <c i="2" r="J184"/>
  <c i="1" r="AK26"/>
  <c r="AK29"/>
  <c r="AK38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<sst xmlns="http://schemas.openxmlformats.org/spreadsheetml/2006/main">
  <si>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</si>
  <si>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</si>
  <si>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</si>
  <si>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</si>
  <si>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{45f0c1ad-d5b3-432e-bc47-a36b73bc2ab1}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</si>
  <si>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</si>
  <si>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</si>
  <si>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</si>
  <si>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</si>
  <si>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</si>
  <si>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</si>
  <si>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0,001</t>
  </si>
  <si>
    <t>Kód:</t>
  </si>
  <si>
    <t>72/2021</t>
  </si>
  <si>
    <t>Stavba:</t>
  </si>
  <si>
    <t>Varianta 1 - montáž a dodávka výtahu vč. stavebních prací</t>
  </si>
  <si>
    <t>KSO:</t>
  </si>
  <si>
    <t>CC-CZ:</t>
  </si>
  <si>
    <t>Místo:</t>
  </si>
  <si>
    <t>Obecní úřad Loděnice</t>
  </si>
  <si>
    <t>Datum:</t>
  </si>
  <si>
    <t>18. 8. 2021</t>
  </si>
  <si>
    <t>Zadavatel:</t>
  </si>
  <si>
    <t>IČ:</t>
  </si>
  <si>
    <t>Obec Loděnice</t>
  </si>
  <si>
    <t>DIČ:</t>
  </si>
  <si>
    <t>Zhotovitel:</t>
  </si>
  <si>
    <t xml:space="preserve"> </t>
  </si>
  <si>
    <t>Projektant:</t>
  </si>
  <si>
    <t>SPEKTRA PRO spol.s.r.o., Beroun</t>
  </si>
  <si>
    <t>True</t>
  </si>
  <si>
    <t>Zpracovatel:</t>
  </si>
  <si>
    <t>Zdeněk Drda</t>
  </si>
  <si>
    <t>Poznámka:</t>
  </si>
  <si>
    <t>Ceny jsou orientační dle THÚ podle studie SPEKTRA PRO spol.s.r.o., Beroun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</si>
  <si>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</si>
  <si>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</si>
  <si>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</si>
  <si>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</si>
  <si>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</si>
  <si>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</si>
  <si>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</si>
  <si>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</si>
  <si>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</si>
  <si>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</si>
  <si>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</si>
  <si>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</si>
  <si>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</si>
  <si>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</si>
  <si>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</si>
  <si>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</si>
  <si>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</si>
  <si>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</si>
  <si>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</si>
  <si>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</si>
  <si>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</si>
  <si>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</si>
  <si>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</si>
  <si>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</si>
  <si>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</si>
  <si>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</si>
  <si>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</si>
  <si>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</si>
  <si>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</si>
  <si>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</si>
  <si>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</si>
  <si>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</si>
  <si>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</si>
  <si>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</si>
  <si>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</si>
  <si>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</si>
  <si>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</si>
  <si>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</si>
  <si>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</si>
  <si>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</si>
  <si>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</si>
  <si>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</si>
  <si>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</si>
  <si>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</si>
  <si>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</si>
  <si>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</si>
  <si>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</si>
  <si>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</si>
  <si>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</si>
  <si>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Ostatní náklady ze souhrnného listu</t>
  </si>
  <si>
    <t>Procent. zadání_x000d_
[% nákladů rozpočtu]</t>
  </si>
  <si>
    <t>Zařazení nákladů</t>
  </si>
  <si>
    <t>Celkové náklady za stavbu 1) + 2)</t>
  </si>
  <si>
    <t>2</t>
  </si>
  <si>
    <t>KRYCÍ LIST SOUPISU PRACÍ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</si>
  <si>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</si>
  <si>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</si>
  <si>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</si>
  <si>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</si>
  <si>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</si>
  <si>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</si>
  <si>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</si>
  <si>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M - Práce a dodávky M</t>
  </si>
  <si>
    <t xml:space="preserve">    33-M - Montáže dopr.zaříz.,sklad. zař. a váh</t>
  </si>
  <si>
    <t>Ostatní - Ostatní</t>
  </si>
  <si>
    <t xml:space="preserve">    OST 1 - 1PP - stavební úpravy</t>
  </si>
  <si>
    <t xml:space="preserve">      HSV - Práce a dodávky HSV</t>
  </si>
  <si>
    <t xml:space="preserve">        1 - Zemní práce</t>
  </si>
  <si>
    <t xml:space="preserve">        2 - Zakládání</t>
  </si>
  <si>
    <t xml:space="preserve">        3 - Svislé a kompletní konstrukce</t>
  </si>
  <si>
    <t xml:space="preserve">        4 - Vodorovné konstrukce</t>
  </si>
  <si>
    <t xml:space="preserve">        61 - Úprava povrchů vnitřních</t>
  </si>
  <si>
    <t xml:space="preserve">        63 - Podlahy a podlahové konstrukce</t>
  </si>
  <si>
    <t xml:space="preserve">        9 - Ostatní konstrukce a práce, bourání</t>
  </si>
  <si>
    <t xml:space="preserve">        94 - Lešení a stavební výtahy</t>
  </si>
  <si>
    <t xml:space="preserve">        96 - Bourání konstrukcí</t>
  </si>
  <si>
    <t xml:space="preserve">        99 - Přesun hmot a manipulace se sutí</t>
  </si>
  <si>
    <t xml:space="preserve">        998 - Přesun hmot</t>
  </si>
  <si>
    <t xml:space="preserve">      PSV - Práce a dodávky PSV</t>
  </si>
  <si>
    <t xml:space="preserve">        711 - Izolace proti vodě, vlhkosti a plynům</t>
  </si>
  <si>
    <t xml:space="preserve">        721 - Zdravotechnika - vnitřní kanalizace</t>
  </si>
  <si>
    <t xml:space="preserve">        722 - Zdravotechnika - vnitřní vodovod</t>
  </si>
  <si>
    <t xml:space="preserve">        740 - Elektromontáže </t>
  </si>
  <si>
    <t xml:space="preserve">        742 - Elektroinstalace - slaboproud</t>
  </si>
  <si>
    <t xml:space="preserve">        771 - Podlahy z dlaždic</t>
  </si>
  <si>
    <t xml:space="preserve">        784 - Dokončovací práce - malby a tapety</t>
  </si>
  <si>
    <t xml:space="preserve">    OST2 - 1NP - stavební úpravy</t>
  </si>
  <si>
    <t xml:space="preserve">        766 - Konstrukce truhlářské</t>
  </si>
  <si>
    <t xml:space="preserve">    OST3 - 2NP - stavební úpravy</t>
  </si>
  <si>
    <t xml:space="preserve">        720 - Zdravotechnika - vnitřní kanalizace a vodoinstalace</t>
  </si>
  <si>
    <t xml:space="preserve">        725 - Zdravotechnika - zařizovací předměty</t>
  </si>
  <si>
    <t xml:space="preserve">        730 - Ústřední vytápění </t>
  </si>
  <si>
    <t xml:space="preserve">        776 - Podlahy povlakové</t>
  </si>
  <si>
    <t xml:space="preserve">        781 - Dokončovací práce - obklady</t>
  </si>
  <si>
    <t xml:space="preserve">    OST4 - 3NP - stavební úpravy</t>
  </si>
  <si>
    <t xml:space="preserve">    VRN - Vedlejší rozpočtové náklady</t>
  </si>
  <si>
    <t>2)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</si>
  <si>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</si>
  <si>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</si>
  <si>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</si>
  <si>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</si>
  <si>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</si>
  <si>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</si>
  <si>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</si>
  <si>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</si>
  <si>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</si>
  <si>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</si>
  <si>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</si>
  <si>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</si>
  <si>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</si>
  <si>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M</t>
  </si>
  <si>
    <t>Práce a dodávky M</t>
  </si>
  <si>
    <t>3</t>
  </si>
  <si>
    <t>ROZPOCET</t>
  </si>
  <si>
    <t>33-M</t>
  </si>
  <si>
    <t>Montáže dopr.zaříz.,sklad. zař. a váh</t>
  </si>
  <si>
    <t>K</t>
  </si>
  <si>
    <t>33100</t>
  </si>
  <si>
    <t>Montáž a dodávka výtahu - nosnosti 250 Kg</t>
  </si>
  <si>
    <t>kpl</t>
  </si>
  <si>
    <t>64</t>
  </si>
  <si>
    <t>-1576449649</t>
  </si>
  <si>
    <t>Ostatní</t>
  </si>
  <si>
    <t>4</t>
  </si>
  <si>
    <t>OST 1</t>
  </si>
  <si>
    <t>1PP - stavební úpravy</t>
  </si>
  <si>
    <t>HSV</t>
  </si>
  <si>
    <t>Práce a dodávky HSV</t>
  </si>
  <si>
    <t>Zemní práce</t>
  </si>
  <si>
    <t>132212113</t>
  </si>
  <si>
    <t>Hloubení rýh š do 800 mm pro základ zdivavýtahu skupiny 3 ručně vč. přesunu svislého</t>
  </si>
  <si>
    <t>-1432277783</t>
  </si>
  <si>
    <t>P</t>
  </si>
  <si>
    <t xml:space="preserve">Poznámka k položce:_x000d_
Práce a dodávky:_x000d_
-vybourání podlah_x000d_
-vykopávky rýh _x000d_
-svislá doprava zemminy a vybouraných hmot_x000d_
-naložení a odvoz na skládku vč. skládky_x000d_
</t>
  </si>
  <si>
    <t>Zakládání</t>
  </si>
  <si>
    <t>274313912</t>
  </si>
  <si>
    <t>Základové pásy z betonu tř. C 16/20 vč. bednění a oceli</t>
  </si>
  <si>
    <t>1775237477</t>
  </si>
  <si>
    <t>Svislé a kompletní konstrukce</t>
  </si>
  <si>
    <t>311231130</t>
  </si>
  <si>
    <t xml:space="preserve">Zdivo nosné z cihel </t>
  </si>
  <si>
    <t>202250117</t>
  </si>
  <si>
    <t>Vodorovné konstrukce</t>
  </si>
  <si>
    <t>5</t>
  </si>
  <si>
    <t>411321820</t>
  </si>
  <si>
    <t>Stropy - dobetonávka kolem výtahové šachty vč. osazení ocelového rámu do klenby</t>
  </si>
  <si>
    <t>362416976</t>
  </si>
  <si>
    <t>Poznámka k položce:_x000d_
Práce a dodávky:_x000d_
-dobetonávka stropu kolem výtahové šachty_x000d_
-ocelový rám (dle statika) do stropu klenby_x000d_
-podpěrná konstrukce_x000d_
-bednění a odbednění stropu</t>
  </si>
  <si>
    <t>61</t>
  </si>
  <si>
    <t>Úprava povrchů vnitřních</t>
  </si>
  <si>
    <t>6</t>
  </si>
  <si>
    <t>612331142</t>
  </si>
  <si>
    <t>Vnitřní omítka zdiva šachty a oprava omítek po vybourání stropu</t>
  </si>
  <si>
    <t>1886079055</t>
  </si>
  <si>
    <t>Poznámka k položce:_x000d_
Práce a dodávky:_x000d_
- vnitřní omítka nosného zdiva výt.šachty _x000d_
- oprava stropu po dobetonávkách a napojení na stávající stropní omítku</t>
  </si>
  <si>
    <t>63</t>
  </si>
  <si>
    <t>Podlahy a podlahové konstrukce</t>
  </si>
  <si>
    <t>7</t>
  </si>
  <si>
    <t>631311120</t>
  </si>
  <si>
    <t>Dobetonávka podlahy ve výtahové šachtě a v suterénu kolem výtahové šachty</t>
  </si>
  <si>
    <t>-2136499115</t>
  </si>
  <si>
    <t>9</t>
  </si>
  <si>
    <t>Ostatní konstrukce a práce, bourání</t>
  </si>
  <si>
    <t>94</t>
  </si>
  <si>
    <t>Lešení a stavební výtahy</t>
  </si>
  <si>
    <t>8</t>
  </si>
  <si>
    <t>949101113</t>
  </si>
  <si>
    <t xml:space="preserve">Lešení pomocné </t>
  </si>
  <si>
    <t>-1547695664</t>
  </si>
  <si>
    <t>Poznámka k položce:_x000d_
Práce a dodávky:_x000d_
- lešení pro vyzdívky a omítky_x000d_
- lešení pro dobetonávky a osazení ocel.profilu ve stropě_x000d_
- lešení při bourání stropu v klenbách</t>
  </si>
  <si>
    <t>96</t>
  </si>
  <si>
    <t>Bourání konstrukcí</t>
  </si>
  <si>
    <t>962023392</t>
  </si>
  <si>
    <t>Bourací práce</t>
  </si>
  <si>
    <t>-1587915938</t>
  </si>
  <si>
    <t xml:space="preserve">Poznámka k položce:_x000d_
Práce a dodávky:_x000d_
- bourání zdiva nosného_x000d_
- bourání příček_x000d_
- podchycení stropů_x000d_
- vybourání podlah_x000d_
- vybourání stropu_x000d_
</t>
  </si>
  <si>
    <t>99</t>
  </si>
  <si>
    <t>Přesun hmot a manipulace se sutí</t>
  </si>
  <si>
    <t>10</t>
  </si>
  <si>
    <t>997013218</t>
  </si>
  <si>
    <t>Vnitrostaveništní doprava suti a skládkovné</t>
  </si>
  <si>
    <t>-1520907749</t>
  </si>
  <si>
    <t>Poznámka k položce:_x000d_
Práce a dodávky:_x000d_
- přesun sutě ručne ke kontejneru_x000d_
- nakládání a odvoz sutě na skládku do 25 km_x000d_
- skládkovné</t>
  </si>
  <si>
    <t>998</t>
  </si>
  <si>
    <t>Přesun hmot</t>
  </si>
  <si>
    <t>11</t>
  </si>
  <si>
    <t>998018004</t>
  </si>
  <si>
    <t xml:space="preserve">Přesun hmot ruční </t>
  </si>
  <si>
    <t>294038998</t>
  </si>
  <si>
    <t xml:space="preserve">Poznámka k položce:_x000d_
Práce a dodávky:_x000d_
- přesun materiálu do 1PP </t>
  </si>
  <si>
    <t>PSV</t>
  </si>
  <si>
    <t>Práce a dodávky PSV</t>
  </si>
  <si>
    <t>711</t>
  </si>
  <si>
    <t>Izolace proti vodě, vlhkosti a plynům</t>
  </si>
  <si>
    <t>12</t>
  </si>
  <si>
    <t>711111000</t>
  </si>
  <si>
    <t>Provedení izolace proti zemní vlhkosti vodorovné a svislá</t>
  </si>
  <si>
    <t>16</t>
  </si>
  <si>
    <t>-1859695846</t>
  </si>
  <si>
    <t>Poznámka k položce:_x000d_
Popis prací a dodávek:_x000d_
- izolace proti vodě a vlhkosti základů výtahové šachty vč. materiálu</t>
  </si>
  <si>
    <t>721</t>
  </si>
  <si>
    <t>Zdravotechnika - vnitřní kanalizace</t>
  </si>
  <si>
    <t>722</t>
  </si>
  <si>
    <t>Zdravotechnika - vnitřní vodovod</t>
  </si>
  <si>
    <t>740</t>
  </si>
  <si>
    <t xml:space="preserve">Elektromontáže </t>
  </si>
  <si>
    <t>13</t>
  </si>
  <si>
    <t>741110000</t>
  </si>
  <si>
    <t>Montáž a dodávka - elektroistalace</t>
  </si>
  <si>
    <t>1826895229</t>
  </si>
  <si>
    <t>Poznámka k položce:_x000d_
Popis prací a dodávek:_x000d_
- přívodní kabel pro výtah_x000d_
- rozvody elektroinstalace 1PP</t>
  </si>
  <si>
    <t>742</t>
  </si>
  <si>
    <t>Elektroinstalace - slaboproud</t>
  </si>
  <si>
    <t>771</t>
  </si>
  <si>
    <t>Podlahy z dlaždic</t>
  </si>
  <si>
    <t>14</t>
  </si>
  <si>
    <t>771574155</t>
  </si>
  <si>
    <t>Montáž a dodávka podlah keramických velkoformátových hladkých lepených flexibilním lepidlem</t>
  </si>
  <si>
    <t>-182674012</t>
  </si>
  <si>
    <t>784</t>
  </si>
  <si>
    <t>Dokončovací práce - malby a tapety</t>
  </si>
  <si>
    <t>784211102</t>
  </si>
  <si>
    <t>Dvojnásobné bílé malby ze směsí za mokra výborně oděruvzdorných v místnostech v do 3,80 m</t>
  </si>
  <si>
    <t>-689745563</t>
  </si>
  <si>
    <t>OST2</t>
  </si>
  <si>
    <t>1NP - stavební úpravy</t>
  </si>
  <si>
    <t>311231130/1</t>
  </si>
  <si>
    <t>Zdivo nosné z cihel - výtahová šachta</t>
  </si>
  <si>
    <t>398966970</t>
  </si>
  <si>
    <t>17</t>
  </si>
  <si>
    <t>-225124079</t>
  </si>
  <si>
    <t>18</t>
  </si>
  <si>
    <t>612331142/1</t>
  </si>
  <si>
    <t>1992239058</t>
  </si>
  <si>
    <t>Poznámka k položce:_x000d_
Práce a dodávky:_x000d_
- vnitřní omítka nosného zdiva výt.šachty _x000d_
- oprava stropu po dobetonávkách a napojení na stávající stropní omítku_x000d_
- oprava omítek po vybouraném vchodu do výtaku</t>
  </si>
  <si>
    <t>19</t>
  </si>
  <si>
    <t>631311120/1</t>
  </si>
  <si>
    <t>Dobetonávka podlahy kolem výtahové šachty</t>
  </si>
  <si>
    <t>878453738</t>
  </si>
  <si>
    <t>20</t>
  </si>
  <si>
    <t>103477892</t>
  </si>
  <si>
    <t>962023392/1</t>
  </si>
  <si>
    <t>-1789787716</t>
  </si>
  <si>
    <t xml:space="preserve">Poznámka k položce:_x000d_
Práce a dodávky:_x000d_
- bourání zdiva nosného_x000d_
- podchycení stropů_x000d_
- vybourání podlah_x000d_
- vybourání stropu_x000d_
</t>
  </si>
  <si>
    <t>22</t>
  </si>
  <si>
    <t>997013218/1</t>
  </si>
  <si>
    <t>-1328599361</t>
  </si>
  <si>
    <t>23</t>
  </si>
  <si>
    <t>998018004/1</t>
  </si>
  <si>
    <t>-840073595</t>
  </si>
  <si>
    <t>24</t>
  </si>
  <si>
    <t>711111000/1</t>
  </si>
  <si>
    <t>-2109635422</t>
  </si>
  <si>
    <t>Poznámka k položce:_x000d_
Popis prací a dodávek:_x000d_
- izolace proti vodě a vlhkosti obvodové zdivo s průjezdu vč. materiálu</t>
  </si>
  <si>
    <t>25</t>
  </si>
  <si>
    <t>741110000/1</t>
  </si>
  <si>
    <t>1907611818</t>
  </si>
  <si>
    <t>Poznámka k položce:_x000d_
Popis prací a dodávek:_x000d_
- rozvody elektroinstalace 1NP</t>
  </si>
  <si>
    <t>766</t>
  </si>
  <si>
    <t>Konstrukce truhlářské</t>
  </si>
  <si>
    <t>26</t>
  </si>
  <si>
    <t>766660000/1</t>
  </si>
  <si>
    <t>Montáž a dodávka dveřních křídel otvíravých jednokřídlových do ocelové zárubně</t>
  </si>
  <si>
    <t>-430870083</t>
  </si>
  <si>
    <t>27</t>
  </si>
  <si>
    <t>771574155/1</t>
  </si>
  <si>
    <t>Montáž a dodávka podlah keramických velkoformátových hladkých lepených flexibilním lepidlem - vstup do výtahu</t>
  </si>
  <si>
    <t>-562753351</t>
  </si>
  <si>
    <t>28</t>
  </si>
  <si>
    <t>784211102/1</t>
  </si>
  <si>
    <t>1733846168</t>
  </si>
  <si>
    <t>OST3</t>
  </si>
  <si>
    <t>2NP - stavební úpravy</t>
  </si>
  <si>
    <t>29</t>
  </si>
  <si>
    <t>311231130/2</t>
  </si>
  <si>
    <t>Zdivo nosné z cihel - výtahová šachta, příčky a zazdívky</t>
  </si>
  <si>
    <t>-292016223</t>
  </si>
  <si>
    <t>30</t>
  </si>
  <si>
    <t>-2058528831</t>
  </si>
  <si>
    <t>31</t>
  </si>
  <si>
    <t>612331142/2</t>
  </si>
  <si>
    <t>-1825513981</t>
  </si>
  <si>
    <t>Poznámka k položce:_x000d_
Práce a dodávky:_x000d_
- vnitřní omítka nosného zdiva výt.šachty _x000d_
- oprava stropu po dobetonávkách a napojení na stávající stropní omítku_x000d_
- oprava omítek _x000d_
- omítky příček</t>
  </si>
  <si>
    <t>32</t>
  </si>
  <si>
    <t>631311120/2</t>
  </si>
  <si>
    <t>Dobetonávka podlahy kolem výtahové šachty a po vyboraných příčkách a zdech</t>
  </si>
  <si>
    <t>-1363074636</t>
  </si>
  <si>
    <t>33</t>
  </si>
  <si>
    <t>949101113/1</t>
  </si>
  <si>
    <t>881727244</t>
  </si>
  <si>
    <t>34</t>
  </si>
  <si>
    <t>962023392/2</t>
  </si>
  <si>
    <t>-1704726631</t>
  </si>
  <si>
    <t xml:space="preserve">Poznámka k položce:_x000d_
Práce a dodávky:_x000d_
- bourání zdiva nosného_x000d_
- podchycení stropů_x000d_
- vybourání podlah_x000d_
- vybourání stropu_x000d_
- vybourání příček_x000d_
</t>
  </si>
  <si>
    <t>35</t>
  </si>
  <si>
    <t>997013218/2</t>
  </si>
  <si>
    <t>1698065819</t>
  </si>
  <si>
    <t>36</t>
  </si>
  <si>
    <t>998018004/2</t>
  </si>
  <si>
    <t>-1769705119</t>
  </si>
  <si>
    <t>Poznámka k položce:_x000d_
Práce a dodávky:_x000d_
- přesun materiálu do 2NP</t>
  </si>
  <si>
    <t>37</t>
  </si>
  <si>
    <t>711111000/2</t>
  </si>
  <si>
    <t>-625892579</t>
  </si>
  <si>
    <t>Poznámka k položce:_x000d_
Popis prací a dodávek:_x000d_
- izolace proti vodě sociálního zařízení vč. materiálu</t>
  </si>
  <si>
    <t>720</t>
  </si>
  <si>
    <t>Zdravotechnika - vnitřní kanalizace a vodoinstalace</t>
  </si>
  <si>
    <t>38</t>
  </si>
  <si>
    <t>721110800</t>
  </si>
  <si>
    <t>Demontáž rozvodů, zařizovacích předmětů</t>
  </si>
  <si>
    <t>-758086865</t>
  </si>
  <si>
    <t>39</t>
  </si>
  <si>
    <t>721174000</t>
  </si>
  <si>
    <t xml:space="preserve">Potrubí kanalizační z PP </t>
  </si>
  <si>
    <t>-960392099</t>
  </si>
  <si>
    <t>40</t>
  </si>
  <si>
    <t>722174000</t>
  </si>
  <si>
    <t xml:space="preserve">Potrubí vodovodní plastové PPR </t>
  </si>
  <si>
    <t>78292790</t>
  </si>
  <si>
    <t>725</t>
  </si>
  <si>
    <t>Zdravotechnika - zařizovací předměty</t>
  </si>
  <si>
    <t>41</t>
  </si>
  <si>
    <t>725111130</t>
  </si>
  <si>
    <t xml:space="preserve">Zařízovací předměty (WC,Baterie,WC  imobilní atd)</t>
  </si>
  <si>
    <t>soubor</t>
  </si>
  <si>
    <t>1858274976</t>
  </si>
  <si>
    <t>730</t>
  </si>
  <si>
    <t xml:space="preserve">Ústřední vytápění </t>
  </si>
  <si>
    <t>42</t>
  </si>
  <si>
    <t>735111351</t>
  </si>
  <si>
    <t>ÚT - rozvody a radiátory</t>
  </si>
  <si>
    <t>1494797564</t>
  </si>
  <si>
    <t>43</t>
  </si>
  <si>
    <t>741110000/2</t>
  </si>
  <si>
    <t>-1899662595</t>
  </si>
  <si>
    <t>Poznámka k položce:_x000d_
Popis prací a dodávek:_x000d_
- rozvody elektroinstalace 2NP</t>
  </si>
  <si>
    <t>44</t>
  </si>
  <si>
    <t>741210000</t>
  </si>
  <si>
    <t>Montáž ra dodávka rozvaděče</t>
  </si>
  <si>
    <t>2011375710</t>
  </si>
  <si>
    <t>45</t>
  </si>
  <si>
    <t>742110000</t>
  </si>
  <si>
    <t>Montáž a dodávka slaboproudu (STA,EZS,EPS,PZTS)</t>
  </si>
  <si>
    <t>-425285519</t>
  </si>
  <si>
    <t>46</t>
  </si>
  <si>
    <t>766660000/2</t>
  </si>
  <si>
    <t>1231475978</t>
  </si>
  <si>
    <t>47</t>
  </si>
  <si>
    <t>771574155/2</t>
  </si>
  <si>
    <t>Montáž a dodávka podlah keramických velkoformátových hladkých lepených flexibilním lepidlem - sociální zařízení a místnosti</t>
  </si>
  <si>
    <t>1384155440</t>
  </si>
  <si>
    <t>776</t>
  </si>
  <si>
    <t>Podlahy povlakové</t>
  </si>
  <si>
    <t>48</t>
  </si>
  <si>
    <t>776221110</t>
  </si>
  <si>
    <t xml:space="preserve">Montáž a dodávka podlahovin  PVC </t>
  </si>
  <si>
    <t>1994575454</t>
  </si>
  <si>
    <t>781</t>
  </si>
  <si>
    <t>Dokončovací práce - obklady</t>
  </si>
  <si>
    <t>49</t>
  </si>
  <si>
    <t>781474155</t>
  </si>
  <si>
    <t>Montáž a dodávka obkladů vnitřních keramických lepených flexibilním lepidlem</t>
  </si>
  <si>
    <t>-1607376079</t>
  </si>
  <si>
    <t>50</t>
  </si>
  <si>
    <t>784211102/2</t>
  </si>
  <si>
    <t>-1343269691</t>
  </si>
  <si>
    <t>OST4</t>
  </si>
  <si>
    <t>3NP - stavební úpravy</t>
  </si>
  <si>
    <t>51</t>
  </si>
  <si>
    <t>311231130/3</t>
  </si>
  <si>
    <t>-2045895556</t>
  </si>
  <si>
    <t>52</t>
  </si>
  <si>
    <t>695890415</t>
  </si>
  <si>
    <t>53</t>
  </si>
  <si>
    <t>612331142/3</t>
  </si>
  <si>
    <t>2007765311</t>
  </si>
  <si>
    <t>54</t>
  </si>
  <si>
    <t>631311120/3</t>
  </si>
  <si>
    <t>-1949184609</t>
  </si>
  <si>
    <t>55</t>
  </si>
  <si>
    <t>176903730</t>
  </si>
  <si>
    <t>56</t>
  </si>
  <si>
    <t>962023392/3</t>
  </si>
  <si>
    <t>-1199268896</t>
  </si>
  <si>
    <t>57</t>
  </si>
  <si>
    <t>997013218/3</t>
  </si>
  <si>
    <t>-1642016269</t>
  </si>
  <si>
    <t>58</t>
  </si>
  <si>
    <t>998018004/3</t>
  </si>
  <si>
    <t>117826219</t>
  </si>
  <si>
    <t>59</t>
  </si>
  <si>
    <t>711111000/3</t>
  </si>
  <si>
    <t>2004032535</t>
  </si>
  <si>
    <t>60</t>
  </si>
  <si>
    <t>721110800/1</t>
  </si>
  <si>
    <t>-649274394</t>
  </si>
  <si>
    <t>721174000/1</t>
  </si>
  <si>
    <t>1752794697</t>
  </si>
  <si>
    <t>62</t>
  </si>
  <si>
    <t>722174000/1</t>
  </si>
  <si>
    <t>189948757</t>
  </si>
  <si>
    <t>725111130/1</t>
  </si>
  <si>
    <t>Zařízovací předměty (WC,Baterie atd)</t>
  </si>
  <si>
    <t>-2079878229</t>
  </si>
  <si>
    <t>735111351/1</t>
  </si>
  <si>
    <t>-678936654</t>
  </si>
  <si>
    <t>65</t>
  </si>
  <si>
    <t>741110000/3</t>
  </si>
  <si>
    <t>1920295206</t>
  </si>
  <si>
    <t>66</t>
  </si>
  <si>
    <t>2067702153</t>
  </si>
  <si>
    <t>67</t>
  </si>
  <si>
    <t>374085190</t>
  </si>
  <si>
    <t>68</t>
  </si>
  <si>
    <t>766660000/3</t>
  </si>
  <si>
    <t>167789873</t>
  </si>
  <si>
    <t>69</t>
  </si>
  <si>
    <t>771574155/3</t>
  </si>
  <si>
    <t>680713726</t>
  </si>
  <si>
    <t>70</t>
  </si>
  <si>
    <t>776221110/1</t>
  </si>
  <si>
    <t>1091438558</t>
  </si>
  <si>
    <t>71</t>
  </si>
  <si>
    <t>781474155/1</t>
  </si>
  <si>
    <t>-1903364429</t>
  </si>
  <si>
    <t>72</t>
  </si>
  <si>
    <t>784211102/3</t>
  </si>
  <si>
    <t>850392197</t>
  </si>
  <si>
    <t>VRN</t>
  </si>
  <si>
    <t>Vedlejší rozpočtové náklady</t>
  </si>
  <si>
    <t>73</t>
  </si>
  <si>
    <t>030001000</t>
  </si>
  <si>
    <t>Zařízení staveniště</t>
  </si>
  <si>
    <t>CS ÚRS 2021 02</t>
  </si>
  <si>
    <t>1024</t>
  </si>
  <si>
    <t>-881888409</t>
  </si>
  <si>
    <t>74</t>
  </si>
  <si>
    <t>070001000</t>
  </si>
  <si>
    <t>Provozní vlivy</t>
  </si>
  <si>
    <t>-404972301</t>
  </si>
  <si>
    <t>75</t>
  </si>
  <si>
    <t>013002000</t>
  </si>
  <si>
    <t>Projektové práce</t>
  </si>
  <si>
    <t>-65936458</t>
  </si>
  <si>
    <t>76</t>
  </si>
  <si>
    <t>023002000</t>
  </si>
  <si>
    <t>Odstranění materiálů a konstrukcí stávajících (zařízení kanceláří a celého úřadu)</t>
  </si>
  <si>
    <t>-1192163537</t>
  </si>
  <si>
    <t>77</t>
  </si>
  <si>
    <t>045002000</t>
  </si>
  <si>
    <t>Kompletační a koordinační činnost</t>
  </si>
  <si>
    <t>-2067241565</t>
  </si>
  <si>
    <t>78</t>
  </si>
  <si>
    <t>052002000</t>
  </si>
  <si>
    <t>Finanční rezerva</t>
  </si>
  <si>
    <t>1688782631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</si>
</sst>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i/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3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0" fillId="4" borderId="0" xfId="0" applyFont="1" applyFill="1" applyAlignment="1">
      <alignment vertical="center"/>
    </xf>
    <xf numFmtId="4" fontId="21" fillId="4" borderId="0" xfId="0" applyNumberFormat="1" applyFont="1" applyFill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/>
    <xf numFmtId="0" fontId="9" fillId="0" borderId="0" xfId="0" applyFont="1" applyAlignment="1">
      <alignment horizontal="left"/>
    </xf>
    <xf numFmtId="4" fontId="9" fillId="0" borderId="0" xfId="0" applyNumberFormat="1" applyFont="1" applyAlignment="1"/>
    <xf numFmtId="0" fontId="9" fillId="0" borderId="14" xfId="0" applyFont="1" applyBorder="1" applyAlignment="1"/>
    <xf numFmtId="0" fontId="9" fillId="0" borderId="0" xfId="0" applyFont="1" applyBorder="1" applyAlignment="1"/>
    <xf numFmtId="166" fontId="9" fillId="0" borderId="0" xfId="0" applyNumberFormat="1" applyFont="1" applyBorder="1" applyAlignment="1"/>
    <xf numFmtId="166" fontId="9" fillId="0" borderId="15" xfId="0" applyNumberFormat="1" applyFont="1" applyBorder="1" applyAlignme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="1" customFormat="1" ht="36.96" customHeight="1">
      <c r="AR2" s="15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19"/>
      <c r="D4" s="20" t="s">
        <v>9</v>
      </c>
      <c r="AR4" s="19"/>
      <c r="AS4" s="21" t="s">
        <v>10</v>
      </c>
      <c r="BS4" s="16" t="s">
        <v>11</v>
      </c>
    </row>
    <row r="5" s="1" customFormat="1" ht="12" customHeight="1">
      <c r="B5" s="19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9"/>
      <c r="BS5" s="16" t="s">
        <v>6</v>
      </c>
    </row>
    <row r="6" s="1" customFormat="1" ht="36.96" customHeight="1">
      <c r="B6" s="19"/>
      <c r="D6" s="24" t="s">
        <v>14</v>
      </c>
      <c r="K6" s="25" t="s">
        <v>15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9"/>
      <c r="BS6" s="16" t="s">
        <v>6</v>
      </c>
    </row>
    <row r="7" s="1" customFormat="1" ht="12" customHeight="1">
      <c r="B7" s="19"/>
      <c r="D7" s="26" t="s">
        <v>16</v>
      </c>
      <c r="K7" s="23" t="s">
        <v>1</v>
      </c>
      <c r="AK7" s="26" t="s">
        <v>17</v>
      </c>
      <c r="AN7" s="23" t="s">
        <v>1</v>
      </c>
      <c r="AR7" s="19"/>
      <c r="BS7" s="16" t="s">
        <v>6</v>
      </c>
    </row>
    <row r="8" s="1" customFormat="1" ht="12" customHeight="1">
      <c r="B8" s="19"/>
      <c r="D8" s="26" t="s">
        <v>18</v>
      </c>
      <c r="K8" s="23" t="s">
        <v>19</v>
      </c>
      <c r="AK8" s="26" t="s">
        <v>20</v>
      </c>
      <c r="AN8" s="23" t="s">
        <v>21</v>
      </c>
      <c r="AR8" s="19"/>
      <c r="BS8" s="16" t="s">
        <v>6</v>
      </c>
    </row>
    <row r="9" s="1" customFormat="1" ht="14.4" customHeight="1">
      <c r="B9" s="19"/>
      <c r="AR9" s="19"/>
      <c r="BS9" s="16" t="s">
        <v>6</v>
      </c>
    </row>
    <row r="10" s="1" customFormat="1" ht="12" customHeight="1">
      <c r="B10" s="19"/>
      <c r="D10" s="26" t="s">
        <v>22</v>
      </c>
      <c r="AK10" s="26" t="s">
        <v>23</v>
      </c>
      <c r="AN10" s="23" t="s">
        <v>1</v>
      </c>
      <c r="AR10" s="19"/>
      <c r="BS10" s="16" t="s">
        <v>6</v>
      </c>
    </row>
    <row r="11" s="1" customFormat="1" ht="18.48" customHeight="1">
      <c r="B11" s="19"/>
      <c r="E11" s="23" t="s">
        <v>24</v>
      </c>
      <c r="AK11" s="26" t="s">
        <v>25</v>
      </c>
      <c r="AN11" s="23" t="s">
        <v>1</v>
      </c>
      <c r="AR11" s="19"/>
      <c r="BS11" s="16" t="s">
        <v>6</v>
      </c>
    </row>
    <row r="12" s="1" customFormat="1" ht="6.96" customHeight="1">
      <c r="B12" s="19"/>
      <c r="AR12" s="19"/>
      <c r="BS12" s="16" t="s">
        <v>6</v>
      </c>
    </row>
    <row r="13" s="1" customFormat="1" ht="12" customHeight="1">
      <c r="B13" s="19"/>
      <c r="D13" s="26" t="s">
        <v>26</v>
      </c>
      <c r="AK13" s="26" t="s">
        <v>23</v>
      </c>
      <c r="AN13" s="23" t="s">
        <v>1</v>
      </c>
      <c r="AR13" s="19"/>
      <c r="BS13" s="16" t="s">
        <v>6</v>
      </c>
    </row>
    <row r="14">
      <c r="B14" s="19"/>
      <c r="E14" s="23" t="s">
        <v>27</v>
      </c>
      <c r="AK14" s="26" t="s">
        <v>25</v>
      </c>
      <c r="AN14" s="23" t="s">
        <v>1</v>
      </c>
      <c r="AR14" s="19"/>
      <c r="BS14" s="16" t="s">
        <v>6</v>
      </c>
    </row>
    <row r="15" s="1" customFormat="1" ht="6.96" customHeight="1">
      <c r="B15" s="19"/>
      <c r="AR15" s="19"/>
      <c r="BS15" s="16" t="s">
        <v>3</v>
      </c>
    </row>
    <row r="16" s="1" customFormat="1" ht="12" customHeight="1">
      <c r="B16" s="19"/>
      <c r="D16" s="26" t="s">
        <v>28</v>
      </c>
      <c r="AK16" s="26" t="s">
        <v>23</v>
      </c>
      <c r="AN16" s="23" t="s">
        <v>1</v>
      </c>
      <c r="AR16" s="19"/>
      <c r="BS16" s="16" t="s">
        <v>3</v>
      </c>
    </row>
    <row r="17" s="1" customFormat="1" ht="18.48" customHeight="1">
      <c r="B17" s="19"/>
      <c r="E17" s="23" t="s">
        <v>29</v>
      </c>
      <c r="AK17" s="26" t="s">
        <v>25</v>
      </c>
      <c r="AN17" s="23" t="s">
        <v>1</v>
      </c>
      <c r="AR17" s="19"/>
      <c r="BS17" s="16" t="s">
        <v>30</v>
      </c>
    </row>
    <row r="18" s="1" customFormat="1" ht="6.96" customHeight="1">
      <c r="B18" s="19"/>
      <c r="AR18" s="19"/>
      <c r="BS18" s="16" t="s">
        <v>6</v>
      </c>
    </row>
    <row r="19" s="1" customFormat="1" ht="12" customHeight="1">
      <c r="B19" s="19"/>
      <c r="D19" s="26" t="s">
        <v>31</v>
      </c>
      <c r="AK19" s="26" t="s">
        <v>23</v>
      </c>
      <c r="AN19" s="23" t="s">
        <v>1</v>
      </c>
      <c r="AR19" s="19"/>
      <c r="BS19" s="16" t="s">
        <v>6</v>
      </c>
    </row>
    <row r="20" s="1" customFormat="1" ht="18.48" customHeight="1">
      <c r="B20" s="19"/>
      <c r="E20" s="23" t="s">
        <v>32</v>
      </c>
      <c r="AK20" s="26" t="s">
        <v>25</v>
      </c>
      <c r="AN20" s="23" t="s">
        <v>1</v>
      </c>
      <c r="AR20" s="19"/>
      <c r="BS20" s="16" t="s">
        <v>30</v>
      </c>
    </row>
    <row r="21" s="1" customFormat="1" ht="6.96" customHeight="1">
      <c r="B21" s="19"/>
      <c r="AR21" s="19"/>
    </row>
    <row r="22" s="1" customFormat="1" ht="12" customHeight="1">
      <c r="B22" s="19"/>
      <c r="D22" s="26" t="s">
        <v>33</v>
      </c>
      <c r="AR22" s="19"/>
    </row>
    <row r="23" s="1" customFormat="1" ht="16.5" customHeight="1">
      <c r="B23" s="19"/>
      <c r="E23" s="27" t="s">
        <v>34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R23" s="19"/>
    </row>
    <row r="24" s="1" customFormat="1" ht="6.96" customHeight="1">
      <c r="B24" s="19"/>
      <c r="AR24" s="19"/>
    </row>
    <row r="25" s="1" customFormat="1" ht="6.96" customHeight="1">
      <c r="B25" s="19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9"/>
    </row>
    <row r="26" s="1" customFormat="1" ht="14.4" customHeight="1">
      <c r="B26" s="19"/>
      <c r="D26" s="29" t="s">
        <v>35</v>
      </c>
      <c r="AK26" s="30">
        <f>ROUND(AG94,2)</f>
        <v>4680136</v>
      </c>
      <c r="AL26" s="1"/>
      <c r="AM26" s="1"/>
      <c r="AN26" s="1"/>
      <c r="AO26" s="1"/>
      <c r="AR26" s="19"/>
    </row>
    <row r="27" s="1" customFormat="1" ht="14.4" customHeight="1">
      <c r="B27" s="19"/>
      <c r="D27" s="29" t="s">
        <v>36</v>
      </c>
      <c r="AK27" s="30">
        <f>ROUND(AG97, 2)</f>
        <v>0</v>
      </c>
      <c r="AL27" s="30"/>
      <c r="AM27" s="30"/>
      <c r="AN27" s="30"/>
      <c r="AO27" s="30"/>
      <c r="AR27" s="19"/>
    </row>
    <row r="28" s="2" customFormat="1" ht="6.96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2"/>
      <c r="BE28" s="31"/>
    </row>
    <row r="29" s="2" customFormat="1" ht="25.92" customHeight="1">
      <c r="A29" s="31"/>
      <c r="B29" s="32"/>
      <c r="C29" s="31"/>
      <c r="D29" s="33" t="s">
        <v>37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5">
        <f>ROUND(AK26 + AK27, 2)</f>
        <v>4680136</v>
      </c>
      <c r="AL29" s="34"/>
      <c r="AM29" s="34"/>
      <c r="AN29" s="34"/>
      <c r="AO29" s="34"/>
      <c r="AP29" s="31"/>
      <c r="AQ29" s="31"/>
      <c r="AR29" s="32"/>
      <c r="BE29" s="31"/>
    </row>
    <row r="30" s="2" customFormat="1" ht="6.96" customHeight="1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2"/>
      <c r="BE30" s="31"/>
    </row>
    <row r="31" s="2" customFormat="1">
      <c r="A31" s="31"/>
      <c r="B31" s="32"/>
      <c r="C31" s="31"/>
      <c r="D31" s="31"/>
      <c r="E31" s="31"/>
      <c r="F31" s="31"/>
      <c r="G31" s="31"/>
      <c r="H31" s="31"/>
      <c r="I31" s="31"/>
      <c r="J31" s="31"/>
      <c r="K31" s="31"/>
      <c r="L31" s="36" t="s">
        <v>38</v>
      </c>
      <c r="M31" s="36"/>
      <c r="N31" s="36"/>
      <c r="O31" s="36"/>
      <c r="P31" s="36"/>
      <c r="Q31" s="31"/>
      <c r="R31" s="31"/>
      <c r="S31" s="31"/>
      <c r="T31" s="31"/>
      <c r="U31" s="31"/>
      <c r="V31" s="31"/>
      <c r="W31" s="36" t="s">
        <v>39</v>
      </c>
      <c r="X31" s="36"/>
      <c r="Y31" s="36"/>
      <c r="Z31" s="36"/>
      <c r="AA31" s="36"/>
      <c r="AB31" s="36"/>
      <c r="AC31" s="36"/>
      <c r="AD31" s="36"/>
      <c r="AE31" s="36"/>
      <c r="AF31" s="31"/>
      <c r="AG31" s="31"/>
      <c r="AH31" s="31"/>
      <c r="AI31" s="31"/>
      <c r="AJ31" s="31"/>
      <c r="AK31" s="36" t="s">
        <v>40</v>
      </c>
      <c r="AL31" s="36"/>
      <c r="AM31" s="36"/>
      <c r="AN31" s="36"/>
      <c r="AO31" s="36"/>
      <c r="AP31" s="31"/>
      <c r="AQ31" s="31"/>
      <c r="AR31" s="32"/>
      <c r="BE31" s="31"/>
    </row>
    <row r="32" s="3" customFormat="1" ht="14.4" customHeight="1">
      <c r="A32" s="3"/>
      <c r="B32" s="37"/>
      <c r="C32" s="3"/>
      <c r="D32" s="26" t="s">
        <v>41</v>
      </c>
      <c r="E32" s="3"/>
      <c r="F32" s="26" t="s">
        <v>42</v>
      </c>
      <c r="G32" s="3"/>
      <c r="H32" s="3"/>
      <c r="I32" s="3"/>
      <c r="J32" s="3"/>
      <c r="K32" s="3"/>
      <c r="L32" s="38">
        <v>0.20999999999999999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9">
        <f>ROUND(AZ94 + SUM(CD97), 2)</f>
        <v>4680136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9">
        <f>ROUND(AV94 + SUM(BY97), 2)</f>
        <v>982828.56000000006</v>
      </c>
      <c r="AL32" s="3"/>
      <c r="AM32" s="3"/>
      <c r="AN32" s="3"/>
      <c r="AO32" s="3"/>
      <c r="AP32" s="3"/>
      <c r="AQ32" s="3"/>
      <c r="AR32" s="37"/>
      <c r="BE32" s="3"/>
    </row>
    <row r="33" s="3" customFormat="1" ht="14.4" customHeight="1">
      <c r="A33" s="3"/>
      <c r="B33" s="37"/>
      <c r="C33" s="3"/>
      <c r="D33" s="3"/>
      <c r="E33" s="3"/>
      <c r="F33" s="26" t="s">
        <v>43</v>
      </c>
      <c r="G33" s="3"/>
      <c r="H33" s="3"/>
      <c r="I33" s="3"/>
      <c r="J33" s="3"/>
      <c r="K33" s="3"/>
      <c r="L33" s="38">
        <v>0.14999999999999999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9">
        <f>ROUND(BA94 + SUM(CE97),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9">
        <f>ROUND(AW94 + SUM(BZ97), 2)</f>
        <v>0</v>
      </c>
      <c r="AL33" s="3"/>
      <c r="AM33" s="3"/>
      <c r="AN33" s="3"/>
      <c r="AO33" s="3"/>
      <c r="AP33" s="3"/>
      <c r="AQ33" s="3"/>
      <c r="AR33" s="37"/>
      <c r="BE33" s="3"/>
    </row>
    <row r="34" hidden="1" s="3" customFormat="1" ht="14.4" customHeight="1">
      <c r="A34" s="3"/>
      <c r="B34" s="37"/>
      <c r="C34" s="3"/>
      <c r="D34" s="3"/>
      <c r="E34" s="3"/>
      <c r="F34" s="26" t="s">
        <v>44</v>
      </c>
      <c r="G34" s="3"/>
      <c r="H34" s="3"/>
      <c r="I34" s="3"/>
      <c r="J34" s="3"/>
      <c r="K34" s="3"/>
      <c r="L34" s="38">
        <v>0.20999999999999999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9">
        <f>ROUND(BB94 + SUM(CF97), 2)</f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9">
        <v>0</v>
      </c>
      <c r="AL34" s="3"/>
      <c r="AM34" s="3"/>
      <c r="AN34" s="3"/>
      <c r="AO34" s="3"/>
      <c r="AP34" s="3"/>
      <c r="AQ34" s="3"/>
      <c r="AR34" s="37"/>
      <c r="BE34" s="3"/>
    </row>
    <row r="35" hidden="1" s="3" customFormat="1" ht="14.4" customHeight="1">
      <c r="A35" s="3"/>
      <c r="B35" s="37"/>
      <c r="C35" s="3"/>
      <c r="D35" s="3"/>
      <c r="E35" s="3"/>
      <c r="F35" s="26" t="s">
        <v>45</v>
      </c>
      <c r="G35" s="3"/>
      <c r="H35" s="3"/>
      <c r="I35" s="3"/>
      <c r="J35" s="3"/>
      <c r="K35" s="3"/>
      <c r="L35" s="38">
        <v>0.14999999999999999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9">
        <f>ROUND(BC94 + SUM(CG97), 2)</f>
        <v>0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9">
        <v>0</v>
      </c>
      <c r="AL35" s="3"/>
      <c r="AM35" s="3"/>
      <c r="AN35" s="3"/>
      <c r="AO35" s="3"/>
      <c r="AP35" s="3"/>
      <c r="AQ35" s="3"/>
      <c r="AR35" s="37"/>
      <c r="BE35" s="3"/>
    </row>
    <row r="36" hidden="1" s="3" customFormat="1" ht="14.4" customHeight="1">
      <c r="A36" s="3"/>
      <c r="B36" s="37"/>
      <c r="C36" s="3"/>
      <c r="D36" s="3"/>
      <c r="E36" s="3"/>
      <c r="F36" s="26" t="s">
        <v>46</v>
      </c>
      <c r="G36" s="3"/>
      <c r="H36" s="3"/>
      <c r="I36" s="3"/>
      <c r="J36" s="3"/>
      <c r="K36" s="3"/>
      <c r="L36" s="38">
        <v>0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9">
        <f>ROUND(BD94 + SUM(CH97), 2)</f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9">
        <v>0</v>
      </c>
      <c r="AL36" s="3"/>
      <c r="AM36" s="3"/>
      <c r="AN36" s="3"/>
      <c r="AO36" s="3"/>
      <c r="AP36" s="3"/>
      <c r="AQ36" s="3"/>
      <c r="AR36" s="37"/>
      <c r="BE36" s="3"/>
    </row>
    <row r="37" s="2" customFormat="1" ht="6.96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="2" customFormat="1" ht="25.92" customHeight="1">
      <c r="A38" s="31"/>
      <c r="B38" s="32"/>
      <c r="C38" s="40"/>
      <c r="D38" s="41" t="s">
        <v>47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3" t="s">
        <v>48</v>
      </c>
      <c r="U38" s="42"/>
      <c r="V38" s="42"/>
      <c r="W38" s="42"/>
      <c r="X38" s="44" t="s">
        <v>49</v>
      </c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5">
        <f>SUM(AK29:AK36)</f>
        <v>5662964.5600000005</v>
      </c>
      <c r="AL38" s="42"/>
      <c r="AM38" s="42"/>
      <c r="AN38" s="42"/>
      <c r="AO38" s="46"/>
      <c r="AP38" s="40"/>
      <c r="AQ38" s="40"/>
      <c r="AR38" s="32"/>
      <c r="BE38" s="31"/>
    </row>
    <row r="39" s="2" customFormat="1" ht="6.96" customHeight="1">
      <c r="A39" s="31"/>
      <c r="B39" s="32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2"/>
      <c r="BE39" s="31"/>
    </row>
    <row r="40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2"/>
      <c r="BE40" s="31"/>
    </row>
    <row r="41" s="1" customFormat="1" ht="14.4" customHeight="1">
      <c r="B41" s="19"/>
      <c r="AR41" s="19"/>
    </row>
    <row r="42" s="1" customFormat="1" ht="14.4" customHeight="1">
      <c r="B42" s="19"/>
      <c r="AR42" s="19"/>
    </row>
    <row r="43" s="1" customFormat="1" ht="14.4" customHeight="1">
      <c r="B43" s="19"/>
      <c r="AR43" s="19"/>
    </row>
    <row r="44" s="1" customFormat="1" ht="14.4" customHeight="1">
      <c r="B44" s="19"/>
      <c r="AR44" s="19"/>
    </row>
    <row r="45" s="1" customFormat="1" ht="14.4" customHeight="1">
      <c r="B45" s="19"/>
      <c r="AR45" s="19"/>
    </row>
    <row r="46" s="1" customFormat="1" ht="14.4" customHeight="1">
      <c r="B46" s="19"/>
      <c r="AR46" s="19"/>
    </row>
    <row r="47" s="1" customFormat="1" ht="14.4" customHeight="1">
      <c r="B47" s="19"/>
      <c r="AR47" s="19"/>
    </row>
    <row r="48" s="1" customFormat="1" ht="14.4" customHeight="1">
      <c r="B48" s="19"/>
      <c r="AR48" s="19"/>
    </row>
    <row r="49" s="2" customFormat="1" ht="14.4" customHeight="1">
      <c r="B49" s="47"/>
      <c r="D49" s="48" t="s">
        <v>50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51</v>
      </c>
      <c r="AI49" s="49"/>
      <c r="AJ49" s="49"/>
      <c r="AK49" s="49"/>
      <c r="AL49" s="49"/>
      <c r="AM49" s="49"/>
      <c r="AN49" s="49"/>
      <c r="AO49" s="49"/>
      <c r="AR49" s="47"/>
    </row>
    <row r="50">
      <c r="B50" s="19"/>
      <c r="AR50" s="19"/>
    </row>
    <row r="51">
      <c r="B51" s="19"/>
      <c r="AR51" s="19"/>
    </row>
    <row r="52">
      <c r="B52" s="19"/>
      <c r="AR52" s="19"/>
    </row>
    <row r="53">
      <c r="B53" s="19"/>
      <c r="AR53" s="19"/>
    </row>
    <row r="54">
      <c r="B54" s="19"/>
      <c r="AR54" s="19"/>
    </row>
    <row r="55">
      <c r="B55" s="19"/>
      <c r="AR55" s="19"/>
    </row>
    <row r="56">
      <c r="B56" s="19"/>
      <c r="AR56" s="19"/>
    </row>
    <row r="57">
      <c r="B57" s="19"/>
      <c r="AR57" s="19"/>
    </row>
    <row r="58">
      <c r="B58" s="19"/>
      <c r="AR58" s="19"/>
    </row>
    <row r="59">
      <c r="B59" s="19"/>
      <c r="AR59" s="19"/>
    </row>
    <row r="60" s="2" customFormat="1">
      <c r="A60" s="31"/>
      <c r="B60" s="32"/>
      <c r="C60" s="31"/>
      <c r="D60" s="50" t="s">
        <v>52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50" t="s">
        <v>53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50" t="s">
        <v>52</v>
      </c>
      <c r="AI60" s="34"/>
      <c r="AJ60" s="34"/>
      <c r="AK60" s="34"/>
      <c r="AL60" s="34"/>
      <c r="AM60" s="50" t="s">
        <v>53</v>
      </c>
      <c r="AN60" s="34"/>
      <c r="AO60" s="34"/>
      <c r="AP60" s="31"/>
      <c r="AQ60" s="31"/>
      <c r="AR60" s="32"/>
      <c r="BE60" s="31"/>
    </row>
    <row r="61">
      <c r="B61" s="19"/>
      <c r="AR61" s="19"/>
    </row>
    <row r="62">
      <c r="B62" s="19"/>
      <c r="AR62" s="19"/>
    </row>
    <row r="63">
      <c r="B63" s="19"/>
      <c r="AR63" s="19"/>
    </row>
    <row r="64" s="2" customFormat="1">
      <c r="A64" s="31"/>
      <c r="B64" s="32"/>
      <c r="C64" s="31"/>
      <c r="D64" s="48" t="s">
        <v>54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8" t="s">
        <v>55</v>
      </c>
      <c r="AI64" s="51"/>
      <c r="AJ64" s="51"/>
      <c r="AK64" s="51"/>
      <c r="AL64" s="51"/>
      <c r="AM64" s="51"/>
      <c r="AN64" s="51"/>
      <c r="AO64" s="51"/>
      <c r="AP64" s="31"/>
      <c r="AQ64" s="31"/>
      <c r="AR64" s="32"/>
      <c r="BE64" s="31"/>
    </row>
    <row r="65">
      <c r="B65" s="19"/>
      <c r="AR65" s="19"/>
    </row>
    <row r="66">
      <c r="B66" s="19"/>
      <c r="AR66" s="19"/>
    </row>
    <row r="67">
      <c r="B67" s="19"/>
      <c r="AR67" s="19"/>
    </row>
    <row r="68">
      <c r="B68" s="19"/>
      <c r="AR68" s="19"/>
    </row>
    <row r="69">
      <c r="B69" s="19"/>
      <c r="AR69" s="19"/>
    </row>
    <row r="70">
      <c r="B70" s="19"/>
      <c r="AR70" s="19"/>
    </row>
    <row r="71">
      <c r="B71" s="19"/>
      <c r="AR71" s="19"/>
    </row>
    <row r="72">
      <c r="B72" s="19"/>
      <c r="AR72" s="19"/>
    </row>
    <row r="73">
      <c r="B73" s="19"/>
      <c r="AR73" s="19"/>
    </row>
    <row r="74">
      <c r="B74" s="19"/>
      <c r="AR74" s="19"/>
    </row>
    <row r="75" s="2" customFormat="1">
      <c r="A75" s="31"/>
      <c r="B75" s="32"/>
      <c r="C75" s="31"/>
      <c r="D75" s="50" t="s">
        <v>52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50" t="s">
        <v>53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50" t="s">
        <v>52</v>
      </c>
      <c r="AI75" s="34"/>
      <c r="AJ75" s="34"/>
      <c r="AK75" s="34"/>
      <c r="AL75" s="34"/>
      <c r="AM75" s="50" t="s">
        <v>53</v>
      </c>
      <c r="AN75" s="34"/>
      <c r="AO75" s="34"/>
      <c r="AP75" s="31"/>
      <c r="AQ75" s="31"/>
      <c r="AR75" s="32"/>
      <c r="BE75" s="31"/>
    </row>
    <row r="76" s="2" customFormat="1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="2" customFormat="1" ht="6.96" customHeight="1">
      <c r="A77" s="31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2"/>
      <c r="BE77" s="31"/>
    </row>
    <row r="81" s="2" customFormat="1" ht="6.96" customHeight="1">
      <c r="A81" s="31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2"/>
      <c r="BE81" s="31"/>
    </row>
    <row r="82" s="2" customFormat="1" ht="24.96" customHeight="1">
      <c r="A82" s="31"/>
      <c r="B82" s="32"/>
      <c r="C82" s="20" t="s">
        <v>56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="2" customFormat="1" ht="6.96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="4" customFormat="1" ht="12" customHeight="1">
      <c r="A84" s="4"/>
      <c r="B84" s="56"/>
      <c r="C84" s="26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72/2021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56"/>
      <c r="BE84" s="4"/>
    </row>
    <row r="85" s="5" customFormat="1" ht="36.96" customHeight="1">
      <c r="A85" s="5"/>
      <c r="B85" s="57"/>
      <c r="C85" s="58" t="s">
        <v>14</v>
      </c>
      <c r="D85" s="5"/>
      <c r="E85" s="5"/>
      <c r="F85" s="5"/>
      <c r="G85" s="5"/>
      <c r="H85" s="5"/>
      <c r="I85" s="5"/>
      <c r="J85" s="5"/>
      <c r="K85" s="5"/>
      <c r="L85" s="59" t="str">
        <f>K6</f>
        <v>Varianta 1 - montáž a dodávka výtahu vč. stavebních prací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7"/>
      <c r="BE85" s="5"/>
    </row>
    <row r="86" s="2" customFormat="1" ht="6.96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="2" customFormat="1" ht="12" customHeight="1">
      <c r="A87" s="31"/>
      <c r="B87" s="32"/>
      <c r="C87" s="26" t="s">
        <v>18</v>
      </c>
      <c r="D87" s="31"/>
      <c r="E87" s="31"/>
      <c r="F87" s="31"/>
      <c r="G87" s="31"/>
      <c r="H87" s="31"/>
      <c r="I87" s="31"/>
      <c r="J87" s="31"/>
      <c r="K87" s="31"/>
      <c r="L87" s="60" t="str">
        <f>IF(K8="","",K8)</f>
        <v>Obecní úřad Loděnice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20</v>
      </c>
      <c r="AJ87" s="31"/>
      <c r="AK87" s="31"/>
      <c r="AL87" s="31"/>
      <c r="AM87" s="61" t="str">
        <f>IF(AN8= "","",AN8)</f>
        <v>18. 8. 2021</v>
      </c>
      <c r="AN87" s="61"/>
      <c r="AO87" s="31"/>
      <c r="AP87" s="31"/>
      <c r="AQ87" s="31"/>
      <c r="AR87" s="32"/>
      <c r="BE87" s="31"/>
    </row>
    <row r="88" s="2" customFormat="1" ht="6.96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="2" customFormat="1" ht="25.65" customHeight="1">
      <c r="A89" s="31"/>
      <c r="B89" s="32"/>
      <c r="C89" s="26" t="s">
        <v>22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Obec Loděnice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28</v>
      </c>
      <c r="AJ89" s="31"/>
      <c r="AK89" s="31"/>
      <c r="AL89" s="31"/>
      <c r="AM89" s="62" t="str">
        <f>IF(E17="","",E17)</f>
        <v>SPEKTRA PRO spol.s.r.o., Beroun</v>
      </c>
      <c r="AN89" s="4"/>
      <c r="AO89" s="4"/>
      <c r="AP89" s="4"/>
      <c r="AQ89" s="31"/>
      <c r="AR89" s="32"/>
      <c r="AS89" s="63" t="s">
        <v>57</v>
      </c>
      <c r="AT89" s="64"/>
      <c r="AU89" s="65"/>
      <c r="AV89" s="65"/>
      <c r="AW89" s="65"/>
      <c r="AX89" s="65"/>
      <c r="AY89" s="65"/>
      <c r="AZ89" s="65"/>
      <c r="BA89" s="65"/>
      <c r="BB89" s="65"/>
      <c r="BC89" s="65"/>
      <c r="BD89" s="66"/>
      <c r="BE89" s="31"/>
    </row>
    <row r="90" s="2" customFormat="1" ht="15.15" customHeight="1">
      <c r="A90" s="31"/>
      <c r="B90" s="32"/>
      <c r="C90" s="26" t="s">
        <v>26</v>
      </c>
      <c r="D90" s="31"/>
      <c r="E90" s="31"/>
      <c r="F90" s="31"/>
      <c r="G90" s="31"/>
      <c r="H90" s="31"/>
      <c r="I90" s="31"/>
      <c r="J90" s="31"/>
      <c r="K90" s="31"/>
      <c r="L90" s="4" t="str">
        <f>IF(E14="","",E14)</f>
        <v xml:space="preserve"> 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31</v>
      </c>
      <c r="AJ90" s="31"/>
      <c r="AK90" s="31"/>
      <c r="AL90" s="31"/>
      <c r="AM90" s="62" t="str">
        <f>IF(E20="","",E20)</f>
        <v>Zdeněk Drda</v>
      </c>
      <c r="AN90" s="4"/>
      <c r="AO90" s="4"/>
      <c r="AP90" s="4"/>
      <c r="AQ90" s="31"/>
      <c r="AR90" s="32"/>
      <c r="AS90" s="67"/>
      <c r="AT90" s="68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1"/>
    </row>
    <row r="91" s="2" customFormat="1" ht="10.8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67"/>
      <c r="AT91" s="68"/>
      <c r="AU91" s="69"/>
      <c r="AV91" s="69"/>
      <c r="AW91" s="69"/>
      <c r="AX91" s="69"/>
      <c r="AY91" s="69"/>
      <c r="AZ91" s="69"/>
      <c r="BA91" s="69"/>
      <c r="BB91" s="69"/>
      <c r="BC91" s="69"/>
      <c r="BD91" s="70"/>
      <c r="BE91" s="31"/>
    </row>
    <row r="92" s="2" customFormat="1" ht="29.28" customHeight="1">
      <c r="A92" s="31"/>
      <c r="B92" s="32"/>
      <c r="C92" s="71" t="s">
        <v>58</v>
      </c>
      <c r="D92" s="72"/>
      <c r="E92" s="72"/>
      <c r="F92" s="72"/>
      <c r="G92" s="72"/>
      <c r="H92" s="73"/>
      <c r="I92" s="74" t="s">
        <v>59</v>
      </c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5" t="s">
        <v>60</v>
      </c>
      <c r="AH92" s="72"/>
      <c r="AI92" s="72"/>
      <c r="AJ92" s="72"/>
      <c r="AK92" s="72"/>
      <c r="AL92" s="72"/>
      <c r="AM92" s="72"/>
      <c r="AN92" s="74" t="s">
        <v>61</v>
      </c>
      <c r="AO92" s="72"/>
      <c r="AP92" s="76"/>
      <c r="AQ92" s="77" t="s">
        <v>62</v>
      </c>
      <c r="AR92" s="32"/>
      <c r="AS92" s="78" t="s">
        <v>63</v>
      </c>
      <c r="AT92" s="79" t="s">
        <v>64</v>
      </c>
      <c r="AU92" s="79" t="s">
        <v>65</v>
      </c>
      <c r="AV92" s="79" t="s">
        <v>66</v>
      </c>
      <c r="AW92" s="79" t="s">
        <v>67</v>
      </c>
      <c r="AX92" s="79" t="s">
        <v>68</v>
      </c>
      <c r="AY92" s="79" t="s">
        <v>69</v>
      </c>
      <c r="AZ92" s="79" t="s">
        <v>70</v>
      </c>
      <c r="BA92" s="79" t="s">
        <v>71</v>
      </c>
      <c r="BB92" s="79" t="s">
        <v>72</v>
      </c>
      <c r="BC92" s="79" t="s">
        <v>73</v>
      </c>
      <c r="BD92" s="80" t="s">
        <v>74</v>
      </c>
      <c r="BE92" s="31"/>
    </row>
    <row r="93" s="2" customFormat="1" ht="10.8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81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3"/>
      <c r="BE93" s="31"/>
    </row>
    <row r="94" s="6" customFormat="1" ht="32.4" customHeight="1">
      <c r="A94" s="6"/>
      <c r="B94" s="84"/>
      <c r="C94" s="85" t="s">
        <v>75</v>
      </c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7">
        <f>ROUND(AG95,2)</f>
        <v>4680136</v>
      </c>
      <c r="AH94" s="87"/>
      <c r="AI94" s="87"/>
      <c r="AJ94" s="87"/>
      <c r="AK94" s="87"/>
      <c r="AL94" s="87"/>
      <c r="AM94" s="87"/>
      <c r="AN94" s="88">
        <f>SUM(AG94,AT94)</f>
        <v>5662964.5600000005</v>
      </c>
      <c r="AO94" s="88"/>
      <c r="AP94" s="88"/>
      <c r="AQ94" s="89" t="s">
        <v>1</v>
      </c>
      <c r="AR94" s="84"/>
      <c r="AS94" s="90">
        <f>ROUND(AS95,2)</f>
        <v>0</v>
      </c>
      <c r="AT94" s="91">
        <f>ROUND(SUM(AV94:AW94),2)</f>
        <v>982828.56000000006</v>
      </c>
      <c r="AU94" s="92">
        <f>ROUND(AU95,5)</f>
        <v>94.602999999999994</v>
      </c>
      <c r="AV94" s="91">
        <f>ROUND(AZ94*L32,2)</f>
        <v>982828.56000000006</v>
      </c>
      <c r="AW94" s="91">
        <f>ROUND(BA94*L33,2)</f>
        <v>0</v>
      </c>
      <c r="AX94" s="91">
        <f>ROUND(BB94*L32,2)</f>
        <v>0</v>
      </c>
      <c r="AY94" s="91">
        <f>ROUND(BC94*L33,2)</f>
        <v>0</v>
      </c>
      <c r="AZ94" s="91">
        <f>ROUND(AZ95,2)</f>
        <v>4680136</v>
      </c>
      <c r="BA94" s="91">
        <f>ROUND(BA95,2)</f>
        <v>0</v>
      </c>
      <c r="BB94" s="91">
        <f>ROUND(BB95,2)</f>
        <v>0</v>
      </c>
      <c r="BC94" s="91">
        <f>ROUND(BC95,2)</f>
        <v>0</v>
      </c>
      <c r="BD94" s="93">
        <f>ROUND(BD95,2)</f>
        <v>0</v>
      </c>
      <c r="BE94" s="6"/>
      <c r="BS94" s="94" t="s">
        <v>76</v>
      </c>
      <c r="BT94" s="94" t="s">
        <v>77</v>
      </c>
      <c r="BV94" s="94" t="s">
        <v>78</v>
      </c>
      <c r="BW94" s="94" t="s">
        <v>4</v>
      </c>
      <c r="BX94" s="94" t="s">
        <v>79</v>
      </c>
      <c r="CL94" s="94" t="s">
        <v>1</v>
      </c>
    </row>
    <row r="95" s="7" customFormat="1" ht="24.75" customHeight="1">
      <c r="A95" s="95" t="s">
        <v>80</v>
      </c>
      <c r="B95" s="96"/>
      <c r="C95" s="97"/>
      <c r="D95" s="98" t="s">
        <v>13</v>
      </c>
      <c r="E95" s="98"/>
      <c r="F95" s="98"/>
      <c r="G95" s="98"/>
      <c r="H95" s="98"/>
      <c r="I95" s="99"/>
      <c r="J95" s="98" t="s">
        <v>15</v>
      </c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100">
        <f>'72-2021 - Varianta 1 - mo...'!J30</f>
        <v>4680136</v>
      </c>
      <c r="AH95" s="99"/>
      <c r="AI95" s="99"/>
      <c r="AJ95" s="99"/>
      <c r="AK95" s="99"/>
      <c r="AL95" s="99"/>
      <c r="AM95" s="99"/>
      <c r="AN95" s="100">
        <f>SUM(AG95,AT95)</f>
        <v>5662964.5600000005</v>
      </c>
      <c r="AO95" s="99"/>
      <c r="AP95" s="99"/>
      <c r="AQ95" s="101" t="s">
        <v>81</v>
      </c>
      <c r="AR95" s="96"/>
      <c r="AS95" s="102">
        <v>0</v>
      </c>
      <c r="AT95" s="103">
        <f>ROUND(SUM(AV95:AW95),2)</f>
        <v>982828.56000000006</v>
      </c>
      <c r="AU95" s="104">
        <f>'72-2021 - Varianta 1 - mo...'!P201</f>
        <v>94.60299999999998</v>
      </c>
      <c r="AV95" s="103">
        <f>'72-2021 - Varianta 1 - mo...'!J33</f>
        <v>982828.56000000006</v>
      </c>
      <c r="AW95" s="103">
        <f>'72-2021 - Varianta 1 - mo...'!J34</f>
        <v>0</v>
      </c>
      <c r="AX95" s="103">
        <f>'72-2021 - Varianta 1 - mo...'!J35</f>
        <v>0</v>
      </c>
      <c r="AY95" s="103">
        <f>'72-2021 - Varianta 1 - mo...'!J36</f>
        <v>0</v>
      </c>
      <c r="AZ95" s="103">
        <f>'72-2021 - Varianta 1 - mo...'!F33</f>
        <v>4680136</v>
      </c>
      <c r="BA95" s="103">
        <f>'72-2021 - Varianta 1 - mo...'!F34</f>
        <v>0</v>
      </c>
      <c r="BB95" s="103">
        <f>'72-2021 - Varianta 1 - mo...'!F35</f>
        <v>0</v>
      </c>
      <c r="BC95" s="103">
        <f>'72-2021 - Varianta 1 - mo...'!F36</f>
        <v>0</v>
      </c>
      <c r="BD95" s="105">
        <f>'72-2021 - Varianta 1 - mo...'!F37</f>
        <v>0</v>
      </c>
      <c r="BE95" s="7"/>
      <c r="BT95" s="106" t="s">
        <v>82</v>
      </c>
      <c r="BU95" s="106" t="s">
        <v>83</v>
      </c>
      <c r="BV95" s="106" t="s">
        <v>78</v>
      </c>
      <c r="BW95" s="106" t="s">
        <v>4</v>
      </c>
      <c r="BX95" s="106" t="s">
        <v>79</v>
      </c>
      <c r="CL95" s="106" t="s">
        <v>1</v>
      </c>
    </row>
    <row r="96">
      <c r="B96" s="19"/>
      <c r="AR96" s="19"/>
    </row>
    <row r="97" s="2" customFormat="1" ht="30" customHeight="1">
      <c r="A97" s="31"/>
      <c r="B97" s="32"/>
      <c r="C97" s="85" t="s">
        <v>84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88">
        <v>0</v>
      </c>
      <c r="AH97" s="88"/>
      <c r="AI97" s="88"/>
      <c r="AJ97" s="88"/>
      <c r="AK97" s="88"/>
      <c r="AL97" s="88"/>
      <c r="AM97" s="88"/>
      <c r="AN97" s="88">
        <v>0</v>
      </c>
      <c r="AO97" s="88"/>
      <c r="AP97" s="88"/>
      <c r="AQ97" s="107"/>
      <c r="AR97" s="32"/>
      <c r="AS97" s="78" t="s">
        <v>85</v>
      </c>
      <c r="AT97" s="79" t="s">
        <v>86</v>
      </c>
      <c r="AU97" s="79" t="s">
        <v>41</v>
      </c>
      <c r="AV97" s="80" t="s">
        <v>64</v>
      </c>
      <c r="AW97" s="31"/>
      <c r="AX97" s="31"/>
      <c r="AY97" s="31"/>
      <c r="AZ97" s="31"/>
      <c r="BA97" s="31"/>
      <c r="BB97" s="31"/>
      <c r="BC97" s="31"/>
      <c r="BD97" s="31"/>
      <c r="BE97" s="31"/>
    </row>
    <row r="98" s="2" customFormat="1" ht="10.8" customHeight="1">
      <c r="A98" s="31"/>
      <c r="B98" s="32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2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</row>
    <row r="99" s="2" customFormat="1" ht="30" customHeight="1">
      <c r="A99" s="31"/>
      <c r="B99" s="32"/>
      <c r="C99" s="108" t="s">
        <v>87</v>
      </c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10">
        <f>ROUND(AG94 + AG97, 2)</f>
        <v>4680136</v>
      </c>
      <c r="AH99" s="110"/>
      <c r="AI99" s="110"/>
      <c r="AJ99" s="110"/>
      <c r="AK99" s="110"/>
      <c r="AL99" s="110"/>
      <c r="AM99" s="110"/>
      <c r="AN99" s="110">
        <f>ROUND(AN94 + AN97, 2)</f>
        <v>5662964.5599999996</v>
      </c>
      <c r="AO99" s="110"/>
      <c r="AP99" s="110"/>
      <c r="AQ99" s="109"/>
      <c r="AR99" s="32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</row>
    <row r="100" s="2" customFormat="1" ht="6.96" customHeight="1">
      <c r="A100" s="31"/>
      <c r="B100" s="52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32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</row>
  </sheetData>
  <mergeCells count="46">
    <mergeCell ref="K5:AO5"/>
    <mergeCell ref="K6:AO6"/>
    <mergeCell ref="E23:AN23"/>
    <mergeCell ref="AK26:AO26"/>
    <mergeCell ref="AK27:AO27"/>
    <mergeCell ref="AK29:AO29"/>
    <mergeCell ref="L31:P31"/>
    <mergeCell ref="W31:AE31"/>
    <mergeCell ref="AK31:AO31"/>
    <mergeCell ref="W32:AE32"/>
    <mergeCell ref="AK32:AO32"/>
    <mergeCell ref="L32:P32"/>
    <mergeCell ref="W33:AE33"/>
    <mergeCell ref="AK33:AO33"/>
    <mergeCell ref="L33:P33"/>
    <mergeCell ref="W34:AE34"/>
    <mergeCell ref="AK34:AO34"/>
    <mergeCell ref="L34:P34"/>
    <mergeCell ref="W35:AE35"/>
    <mergeCell ref="AK35:AO35"/>
    <mergeCell ref="L35:P35"/>
    <mergeCell ref="W36:AE36"/>
    <mergeCell ref="AK36:AO36"/>
    <mergeCell ref="L36:P36"/>
    <mergeCell ref="X38:AB38"/>
    <mergeCell ref="AK38:AO38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G97:AM97"/>
    <mergeCell ref="AN97:AP97"/>
    <mergeCell ref="AG99:AM99"/>
    <mergeCell ref="AN99:AP99"/>
    <mergeCell ref="AR2:BE2"/>
  </mergeCells>
  <hyperlinks>
    <hyperlink ref="A95" location="'72-2021 - Varianta 1 - m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11"/>
    </row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4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="1" customFormat="1" ht="24.96" customHeight="1">
      <c r="B4" s="19"/>
      <c r="D4" s="20" t="s">
        <v>89</v>
      </c>
      <c r="L4" s="19"/>
      <c r="M4" s="112" t="s">
        <v>10</v>
      </c>
      <c r="AT4" s="16" t="s">
        <v>3</v>
      </c>
    </row>
    <row r="5" s="1" customFormat="1" ht="6.96" customHeight="1">
      <c r="B5" s="19"/>
      <c r="L5" s="19"/>
    </row>
    <row r="6" s="2" customFormat="1" ht="12" customHeight="1">
      <c r="A6" s="31"/>
      <c r="B6" s="32"/>
      <c r="C6" s="31"/>
      <c r="D6" s="26" t="s">
        <v>14</v>
      </c>
      <c r="E6" s="31"/>
      <c r="F6" s="31"/>
      <c r="G6" s="31"/>
      <c r="H6" s="31"/>
      <c r="I6" s="31"/>
      <c r="J6" s="31"/>
      <c r="K6" s="31"/>
      <c r="L6" s="47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="2" customFormat="1" ht="16.5" customHeight="1">
      <c r="A7" s="31"/>
      <c r="B7" s="32"/>
      <c r="C7" s="31"/>
      <c r="D7" s="31"/>
      <c r="E7" s="59" t="s">
        <v>15</v>
      </c>
      <c r="F7" s="31"/>
      <c r="G7" s="31"/>
      <c r="H7" s="31"/>
      <c r="I7" s="31"/>
      <c r="J7" s="31"/>
      <c r="K7" s="31"/>
      <c r="L7" s="47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="2" customFormat="1">
      <c r="A8" s="31"/>
      <c r="B8" s="32"/>
      <c r="C8" s="31"/>
      <c r="D8" s="31"/>
      <c r="E8" s="31"/>
      <c r="F8" s="31"/>
      <c r="G8" s="31"/>
      <c r="H8" s="31"/>
      <c r="I8" s="31"/>
      <c r="J8" s="31"/>
      <c r="K8" s="31"/>
      <c r="L8" s="47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="2" customFormat="1" ht="12" customHeight="1">
      <c r="A9" s="31"/>
      <c r="B9" s="32"/>
      <c r="C9" s="31"/>
      <c r="D9" s="26" t="s">
        <v>16</v>
      </c>
      <c r="E9" s="31"/>
      <c r="F9" s="23" t="s">
        <v>1</v>
      </c>
      <c r="G9" s="31"/>
      <c r="H9" s="31"/>
      <c r="I9" s="26" t="s">
        <v>17</v>
      </c>
      <c r="J9" s="23" t="s">
        <v>1</v>
      </c>
      <c r="K9" s="31"/>
      <c r="L9" s="47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="2" customFormat="1" ht="12" customHeight="1">
      <c r="A10" s="31"/>
      <c r="B10" s="32"/>
      <c r="C10" s="31"/>
      <c r="D10" s="26" t="s">
        <v>18</v>
      </c>
      <c r="E10" s="31"/>
      <c r="F10" s="23" t="s">
        <v>19</v>
      </c>
      <c r="G10" s="31"/>
      <c r="H10" s="31"/>
      <c r="I10" s="26" t="s">
        <v>20</v>
      </c>
      <c r="J10" s="61" t="str">
        <f>'Rekapitulace stavby'!AN8</f>
        <v>18. 8. 2021</v>
      </c>
      <c r="K10" s="31"/>
      <c r="L10" s="47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="2" customFormat="1" ht="10.8" customHeight="1">
      <c r="A11" s="31"/>
      <c r="B11" s="32"/>
      <c r="C11" s="31"/>
      <c r="D11" s="31"/>
      <c r="E11" s="31"/>
      <c r="F11" s="31"/>
      <c r="G11" s="31"/>
      <c r="H11" s="31"/>
      <c r="I11" s="31"/>
      <c r="J11" s="31"/>
      <c r="K11" s="31"/>
      <c r="L11" s="47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="2" customFormat="1" ht="12" customHeight="1">
      <c r="A12" s="31"/>
      <c r="B12" s="32"/>
      <c r="C12" s="31"/>
      <c r="D12" s="26" t="s">
        <v>22</v>
      </c>
      <c r="E12" s="31"/>
      <c r="F12" s="31"/>
      <c r="G12" s="31"/>
      <c r="H12" s="31"/>
      <c r="I12" s="26" t="s">
        <v>23</v>
      </c>
      <c r="J12" s="23" t="s">
        <v>1</v>
      </c>
      <c r="K12" s="31"/>
      <c r="L12" s="47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="2" customFormat="1" ht="18" customHeight="1">
      <c r="A13" s="31"/>
      <c r="B13" s="32"/>
      <c r="C13" s="31"/>
      <c r="D13" s="31"/>
      <c r="E13" s="23" t="s">
        <v>24</v>
      </c>
      <c r="F13" s="31"/>
      <c r="G13" s="31"/>
      <c r="H13" s="31"/>
      <c r="I13" s="26" t="s">
        <v>25</v>
      </c>
      <c r="J13" s="23" t="s">
        <v>1</v>
      </c>
      <c r="K13" s="31"/>
      <c r="L13" s="47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="2" customFormat="1" ht="6.96" customHeight="1">
      <c r="A14" s="31"/>
      <c r="B14" s="32"/>
      <c r="C14" s="31"/>
      <c r="D14" s="31"/>
      <c r="E14" s="31"/>
      <c r="F14" s="31"/>
      <c r="G14" s="31"/>
      <c r="H14" s="31"/>
      <c r="I14" s="31"/>
      <c r="J14" s="31"/>
      <c r="K14" s="31"/>
      <c r="L14" s="47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="2" customFormat="1" ht="12" customHeight="1">
      <c r="A15" s="31"/>
      <c r="B15" s="32"/>
      <c r="C15" s="31"/>
      <c r="D15" s="26" t="s">
        <v>26</v>
      </c>
      <c r="E15" s="31"/>
      <c r="F15" s="31"/>
      <c r="G15" s="31"/>
      <c r="H15" s="31"/>
      <c r="I15" s="26" t="s">
        <v>23</v>
      </c>
      <c r="J15" s="23" t="str">
        <f>'Rekapitulace stavby'!AN13</f>
        <v/>
      </c>
      <c r="K15" s="31"/>
      <c r="L15" s="47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="2" customFormat="1" ht="18" customHeight="1">
      <c r="A16" s="31"/>
      <c r="B16" s="32"/>
      <c r="C16" s="31"/>
      <c r="D16" s="31"/>
      <c r="E16" s="23" t="str">
        <f>'Rekapitulace stavby'!E14</f>
        <v xml:space="preserve"> </v>
      </c>
      <c r="F16" s="23"/>
      <c r="G16" s="23"/>
      <c r="H16" s="23"/>
      <c r="I16" s="26" t="s">
        <v>25</v>
      </c>
      <c r="J16" s="23" t="str">
        <f>'Rekapitulace stavby'!AN14</f>
        <v/>
      </c>
      <c r="K16" s="31"/>
      <c r="L16" s="47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="2" customFormat="1" ht="6.96" customHeight="1">
      <c r="A17" s="31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 s="47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="2" customFormat="1" ht="12" customHeight="1">
      <c r="A18" s="31"/>
      <c r="B18" s="32"/>
      <c r="C18" s="31"/>
      <c r="D18" s="26" t="s">
        <v>28</v>
      </c>
      <c r="E18" s="31"/>
      <c r="F18" s="31"/>
      <c r="G18" s="31"/>
      <c r="H18" s="31"/>
      <c r="I18" s="26" t="s">
        <v>23</v>
      </c>
      <c r="J18" s="23" t="s">
        <v>1</v>
      </c>
      <c r="K18" s="31"/>
      <c r="L18" s="47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="2" customFormat="1" ht="18" customHeight="1">
      <c r="A19" s="31"/>
      <c r="B19" s="32"/>
      <c r="C19" s="31"/>
      <c r="D19" s="31"/>
      <c r="E19" s="23" t="s">
        <v>29</v>
      </c>
      <c r="F19" s="31"/>
      <c r="G19" s="31"/>
      <c r="H19" s="31"/>
      <c r="I19" s="26" t="s">
        <v>25</v>
      </c>
      <c r="J19" s="23" t="s">
        <v>1</v>
      </c>
      <c r="K19" s="31"/>
      <c r="L19" s="47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="2" customFormat="1" ht="6.96" customHeight="1">
      <c r="A20" s="31"/>
      <c r="B20" s="32"/>
      <c r="C20" s="31"/>
      <c r="D20" s="31"/>
      <c r="E20" s="31"/>
      <c r="F20" s="31"/>
      <c r="G20" s="31"/>
      <c r="H20" s="31"/>
      <c r="I20" s="31"/>
      <c r="J20" s="31"/>
      <c r="K20" s="31"/>
      <c r="L20" s="47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="2" customFormat="1" ht="12" customHeight="1">
      <c r="A21" s="31"/>
      <c r="B21" s="32"/>
      <c r="C21" s="31"/>
      <c r="D21" s="26" t="s">
        <v>31</v>
      </c>
      <c r="E21" s="31"/>
      <c r="F21" s="31"/>
      <c r="G21" s="31"/>
      <c r="H21" s="31"/>
      <c r="I21" s="26" t="s">
        <v>23</v>
      </c>
      <c r="J21" s="23" t="s">
        <v>1</v>
      </c>
      <c r="K21" s="31"/>
      <c r="L21" s="47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="2" customFormat="1" ht="18" customHeight="1">
      <c r="A22" s="31"/>
      <c r="B22" s="32"/>
      <c r="C22" s="31"/>
      <c r="D22" s="31"/>
      <c r="E22" s="23" t="s">
        <v>32</v>
      </c>
      <c r="F22" s="31"/>
      <c r="G22" s="31"/>
      <c r="H22" s="31"/>
      <c r="I22" s="26" t="s">
        <v>25</v>
      </c>
      <c r="J22" s="23" t="s">
        <v>1</v>
      </c>
      <c r="K22" s="31"/>
      <c r="L22" s="47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="2" customFormat="1" ht="6.96" customHeight="1">
      <c r="A23" s="31"/>
      <c r="B23" s="32"/>
      <c r="C23" s="31"/>
      <c r="D23" s="31"/>
      <c r="E23" s="31"/>
      <c r="F23" s="31"/>
      <c r="G23" s="31"/>
      <c r="H23" s="31"/>
      <c r="I23" s="31"/>
      <c r="J23" s="31"/>
      <c r="K23" s="31"/>
      <c r="L23" s="47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="2" customFormat="1" ht="12" customHeight="1">
      <c r="A24" s="31"/>
      <c r="B24" s="32"/>
      <c r="C24" s="31"/>
      <c r="D24" s="26" t="s">
        <v>33</v>
      </c>
      <c r="E24" s="31"/>
      <c r="F24" s="31"/>
      <c r="G24" s="31"/>
      <c r="H24" s="31"/>
      <c r="I24" s="31"/>
      <c r="J24" s="31"/>
      <c r="K24" s="31"/>
      <c r="L24" s="47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="8" customFormat="1" ht="16.5" customHeight="1">
      <c r="A25" s="113"/>
      <c r="B25" s="114"/>
      <c r="C25" s="113"/>
      <c r="D25" s="113"/>
      <c r="E25" s="27" t="s">
        <v>34</v>
      </c>
      <c r="F25" s="27"/>
      <c r="G25" s="27"/>
      <c r="H25" s="27"/>
      <c r="I25" s="113"/>
      <c r="J25" s="113"/>
      <c r="K25" s="113"/>
      <c r="L25" s="115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</row>
    <row r="26" s="2" customFormat="1" ht="6.96" customHeight="1">
      <c r="A26" s="31"/>
      <c r="B26" s="32"/>
      <c r="C26" s="31"/>
      <c r="D26" s="31"/>
      <c r="E26" s="31"/>
      <c r="F26" s="31"/>
      <c r="G26" s="31"/>
      <c r="H26" s="31"/>
      <c r="I26" s="31"/>
      <c r="J26" s="31"/>
      <c r="K26" s="31"/>
      <c r="L26" s="47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="2" customFormat="1" ht="6.96" customHeight="1">
      <c r="A27" s="31"/>
      <c r="B27" s="32"/>
      <c r="C27" s="31"/>
      <c r="D27" s="82"/>
      <c r="E27" s="82"/>
      <c r="F27" s="82"/>
      <c r="G27" s="82"/>
      <c r="H27" s="82"/>
      <c r="I27" s="82"/>
      <c r="J27" s="82"/>
      <c r="K27" s="82"/>
      <c r="L27" s="47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="2" customFormat="1" ht="14.4" customHeight="1">
      <c r="A28" s="31"/>
      <c r="B28" s="32"/>
      <c r="C28" s="31"/>
      <c r="D28" s="23" t="s">
        <v>90</v>
      </c>
      <c r="E28" s="31"/>
      <c r="F28" s="31"/>
      <c r="G28" s="31"/>
      <c r="H28" s="31"/>
      <c r="I28" s="31"/>
      <c r="J28" s="30">
        <f>J94</f>
        <v>4680136</v>
      </c>
      <c r="K28" s="31"/>
      <c r="L28" s="47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="2" customFormat="1" ht="14.4" customHeight="1">
      <c r="A29" s="31"/>
      <c r="B29" s="32"/>
      <c r="C29" s="31"/>
      <c r="D29" s="29" t="s">
        <v>91</v>
      </c>
      <c r="E29" s="31"/>
      <c r="F29" s="31"/>
      <c r="G29" s="31"/>
      <c r="H29" s="31"/>
      <c r="I29" s="31"/>
      <c r="J29" s="30">
        <f>J182</f>
        <v>0</v>
      </c>
      <c r="K29" s="31"/>
      <c r="L29" s="47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="2" customFormat="1" ht="25.44" customHeight="1">
      <c r="A30" s="31"/>
      <c r="B30" s="32"/>
      <c r="C30" s="31"/>
      <c r="D30" s="116" t="s">
        <v>37</v>
      </c>
      <c r="E30" s="31"/>
      <c r="F30" s="31"/>
      <c r="G30" s="31"/>
      <c r="H30" s="31"/>
      <c r="I30" s="31"/>
      <c r="J30" s="88">
        <f>ROUND(J28 + J29, 2)</f>
        <v>4680136</v>
      </c>
      <c r="K30" s="31"/>
      <c r="L30" s="47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="2" customFormat="1" ht="6.96" customHeight="1">
      <c r="A31" s="31"/>
      <c r="B31" s="32"/>
      <c r="C31" s="31"/>
      <c r="D31" s="82"/>
      <c r="E31" s="82"/>
      <c r="F31" s="82"/>
      <c r="G31" s="82"/>
      <c r="H31" s="82"/>
      <c r="I31" s="82"/>
      <c r="J31" s="82"/>
      <c r="K31" s="82"/>
      <c r="L31" s="47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="2" customFormat="1" ht="14.4" customHeight="1">
      <c r="A32" s="31"/>
      <c r="B32" s="32"/>
      <c r="C32" s="31"/>
      <c r="D32" s="31"/>
      <c r="E32" s="31"/>
      <c r="F32" s="36" t="s">
        <v>39</v>
      </c>
      <c r="G32" s="31"/>
      <c r="H32" s="31"/>
      <c r="I32" s="36" t="s">
        <v>38</v>
      </c>
      <c r="J32" s="36" t="s">
        <v>40</v>
      </c>
      <c r="K32" s="31"/>
      <c r="L32" s="47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="2" customFormat="1" ht="14.4" customHeight="1">
      <c r="A33" s="31"/>
      <c r="B33" s="32"/>
      <c r="C33" s="31"/>
      <c r="D33" s="117" t="s">
        <v>41</v>
      </c>
      <c r="E33" s="26" t="s">
        <v>42</v>
      </c>
      <c r="F33" s="118">
        <f>ROUND((SUM(BE182:BE183) + SUM(BE201:BE397)),  2)</f>
        <v>4680136</v>
      </c>
      <c r="G33" s="31"/>
      <c r="H33" s="31"/>
      <c r="I33" s="119">
        <v>0.20999999999999999</v>
      </c>
      <c r="J33" s="118">
        <f>ROUND(((SUM(BE182:BE183) + SUM(BE201:BE397))*I33),  2)</f>
        <v>982828.56000000006</v>
      </c>
      <c r="K33" s="31"/>
      <c r="L33" s="47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="2" customFormat="1" ht="14.4" customHeight="1">
      <c r="A34" s="31"/>
      <c r="B34" s="32"/>
      <c r="C34" s="31"/>
      <c r="D34" s="31"/>
      <c r="E34" s="26" t="s">
        <v>43</v>
      </c>
      <c r="F34" s="118">
        <f>ROUND((SUM(BF182:BF183) + SUM(BF201:BF397)),  2)</f>
        <v>0</v>
      </c>
      <c r="G34" s="31"/>
      <c r="H34" s="31"/>
      <c r="I34" s="119">
        <v>0.14999999999999999</v>
      </c>
      <c r="J34" s="118">
        <f>ROUND(((SUM(BF182:BF183) + SUM(BF201:BF397))*I34),  2)</f>
        <v>0</v>
      </c>
      <c r="K34" s="31"/>
      <c r="L34" s="47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hidden="1" s="2" customFormat="1" ht="14.4" customHeight="1">
      <c r="A35" s="31"/>
      <c r="B35" s="32"/>
      <c r="C35" s="31"/>
      <c r="D35" s="31"/>
      <c r="E35" s="26" t="s">
        <v>44</v>
      </c>
      <c r="F35" s="118">
        <f>ROUND((SUM(BG182:BG183) + SUM(BG201:BG397)),  2)</f>
        <v>0</v>
      </c>
      <c r="G35" s="31"/>
      <c r="H35" s="31"/>
      <c r="I35" s="119">
        <v>0.20999999999999999</v>
      </c>
      <c r="J35" s="118">
        <f>0</f>
        <v>0</v>
      </c>
      <c r="K35" s="31"/>
      <c r="L35" s="47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hidden="1" s="2" customFormat="1" ht="14.4" customHeight="1">
      <c r="A36" s="31"/>
      <c r="B36" s="32"/>
      <c r="C36" s="31"/>
      <c r="D36" s="31"/>
      <c r="E36" s="26" t="s">
        <v>45</v>
      </c>
      <c r="F36" s="118">
        <f>ROUND((SUM(BH182:BH183) + SUM(BH201:BH397)),  2)</f>
        <v>0</v>
      </c>
      <c r="G36" s="31"/>
      <c r="H36" s="31"/>
      <c r="I36" s="119">
        <v>0.14999999999999999</v>
      </c>
      <c r="J36" s="118">
        <f>0</f>
        <v>0</v>
      </c>
      <c r="K36" s="31"/>
      <c r="L36" s="47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hidden="1" s="2" customFormat="1" ht="14.4" customHeight="1">
      <c r="A37" s="31"/>
      <c r="B37" s="32"/>
      <c r="C37" s="31"/>
      <c r="D37" s="31"/>
      <c r="E37" s="26" t="s">
        <v>46</v>
      </c>
      <c r="F37" s="118">
        <f>ROUND((SUM(BI182:BI183) + SUM(BI201:BI397)),  2)</f>
        <v>0</v>
      </c>
      <c r="G37" s="31"/>
      <c r="H37" s="31"/>
      <c r="I37" s="119">
        <v>0</v>
      </c>
      <c r="J37" s="118">
        <f>0</f>
        <v>0</v>
      </c>
      <c r="K37" s="31"/>
      <c r="L37" s="47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="2" customFormat="1" ht="6.96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7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="2" customFormat="1" ht="25.44" customHeight="1">
      <c r="A39" s="31"/>
      <c r="B39" s="32"/>
      <c r="C39" s="109"/>
      <c r="D39" s="120" t="s">
        <v>47</v>
      </c>
      <c r="E39" s="73"/>
      <c r="F39" s="73"/>
      <c r="G39" s="121" t="s">
        <v>48</v>
      </c>
      <c r="H39" s="122" t="s">
        <v>49</v>
      </c>
      <c r="I39" s="73"/>
      <c r="J39" s="123">
        <f>SUM(J30:J37)</f>
        <v>5662964.5600000005</v>
      </c>
      <c r="K39" s="124"/>
      <c r="L39" s="47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7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47"/>
      <c r="D50" s="48" t="s">
        <v>50</v>
      </c>
      <c r="E50" s="49"/>
      <c r="F50" s="49"/>
      <c r="G50" s="48" t="s">
        <v>51</v>
      </c>
      <c r="H50" s="49"/>
      <c r="I50" s="49"/>
      <c r="J50" s="49"/>
      <c r="K50" s="49"/>
      <c r="L50" s="47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1"/>
      <c r="B61" s="32"/>
      <c r="C61" s="31"/>
      <c r="D61" s="50" t="s">
        <v>52</v>
      </c>
      <c r="E61" s="34"/>
      <c r="F61" s="125" t="s">
        <v>53</v>
      </c>
      <c r="G61" s="50" t="s">
        <v>52</v>
      </c>
      <c r="H61" s="34"/>
      <c r="I61" s="34"/>
      <c r="J61" s="126" t="s">
        <v>53</v>
      </c>
      <c r="K61" s="34"/>
      <c r="L61" s="47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1"/>
      <c r="B65" s="32"/>
      <c r="C65" s="31"/>
      <c r="D65" s="48" t="s">
        <v>54</v>
      </c>
      <c r="E65" s="51"/>
      <c r="F65" s="51"/>
      <c r="G65" s="48" t="s">
        <v>55</v>
      </c>
      <c r="H65" s="51"/>
      <c r="I65" s="51"/>
      <c r="J65" s="51"/>
      <c r="K65" s="51"/>
      <c r="L65" s="47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1"/>
      <c r="B76" s="32"/>
      <c r="C76" s="31"/>
      <c r="D76" s="50" t="s">
        <v>52</v>
      </c>
      <c r="E76" s="34"/>
      <c r="F76" s="125" t="s">
        <v>53</v>
      </c>
      <c r="G76" s="50" t="s">
        <v>52</v>
      </c>
      <c r="H76" s="34"/>
      <c r="I76" s="34"/>
      <c r="J76" s="126" t="s">
        <v>53</v>
      </c>
      <c r="K76" s="34"/>
      <c r="L76" s="47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="2" customFormat="1" ht="14.4" customHeight="1">
      <c r="A77" s="31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47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="2" customFormat="1" ht="6.96" customHeight="1">
      <c r="A81" s="31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47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="2" customFormat="1" ht="24.96" customHeight="1">
      <c r="A82" s="31"/>
      <c r="B82" s="32"/>
      <c r="C82" s="20" t="s">
        <v>92</v>
      </c>
      <c r="D82" s="31"/>
      <c r="E82" s="31"/>
      <c r="F82" s="31"/>
      <c r="G82" s="31"/>
      <c r="H82" s="31"/>
      <c r="I82" s="31"/>
      <c r="J82" s="31"/>
      <c r="K82" s="31"/>
      <c r="L82" s="47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="2" customFormat="1" ht="6.96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7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="2" customFormat="1" ht="12" customHeight="1">
      <c r="A84" s="31"/>
      <c r="B84" s="32"/>
      <c r="C84" s="26" t="s">
        <v>14</v>
      </c>
      <c r="D84" s="31"/>
      <c r="E84" s="31"/>
      <c r="F84" s="31"/>
      <c r="G84" s="31"/>
      <c r="H84" s="31"/>
      <c r="I84" s="31"/>
      <c r="J84" s="31"/>
      <c r="K84" s="31"/>
      <c r="L84" s="47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="2" customFormat="1" ht="16.5" customHeight="1">
      <c r="A85" s="31"/>
      <c r="B85" s="32"/>
      <c r="C85" s="31"/>
      <c r="D85" s="31"/>
      <c r="E85" s="59" t="str">
        <f>E7</f>
        <v>Varianta 1 - montáž a dodávka výtahu vč. stavebních prací</v>
      </c>
      <c r="F85" s="31"/>
      <c r="G85" s="31"/>
      <c r="H85" s="31"/>
      <c r="I85" s="31"/>
      <c r="J85" s="31"/>
      <c r="K85" s="31"/>
      <c r="L85" s="47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="2" customFormat="1" ht="6.96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47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="2" customFormat="1" ht="12" customHeight="1">
      <c r="A87" s="31"/>
      <c r="B87" s="32"/>
      <c r="C87" s="26" t="s">
        <v>18</v>
      </c>
      <c r="D87" s="31"/>
      <c r="E87" s="31"/>
      <c r="F87" s="23" t="str">
        <f>F10</f>
        <v>Obecní úřad Loděnice</v>
      </c>
      <c r="G87" s="31"/>
      <c r="H87" s="31"/>
      <c r="I87" s="26" t="s">
        <v>20</v>
      </c>
      <c r="J87" s="61" t="str">
        <f>IF(J10="","",J10)</f>
        <v>18. 8. 2021</v>
      </c>
      <c r="K87" s="31"/>
      <c r="L87" s="47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="2" customFormat="1" ht="6.96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7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="2" customFormat="1" ht="25.65" customHeight="1">
      <c r="A89" s="31"/>
      <c r="B89" s="32"/>
      <c r="C89" s="26" t="s">
        <v>22</v>
      </c>
      <c r="D89" s="31"/>
      <c r="E89" s="31"/>
      <c r="F89" s="23" t="str">
        <f>E13</f>
        <v>Obec Loděnice</v>
      </c>
      <c r="G89" s="31"/>
      <c r="H89" s="31"/>
      <c r="I89" s="26" t="s">
        <v>28</v>
      </c>
      <c r="J89" s="27" t="str">
        <f>E19</f>
        <v>SPEKTRA PRO spol.s.r.o., Beroun</v>
      </c>
      <c r="K89" s="31"/>
      <c r="L89" s="47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="2" customFormat="1" ht="15.15" customHeight="1">
      <c r="A90" s="31"/>
      <c r="B90" s="32"/>
      <c r="C90" s="26" t="s">
        <v>26</v>
      </c>
      <c r="D90" s="31"/>
      <c r="E90" s="31"/>
      <c r="F90" s="23" t="str">
        <f>IF(E16="","",E16)</f>
        <v xml:space="preserve"> </v>
      </c>
      <c r="G90" s="31"/>
      <c r="H90" s="31"/>
      <c r="I90" s="26" t="s">
        <v>31</v>
      </c>
      <c r="J90" s="27" t="str">
        <f>E22</f>
        <v>Zdeněk Drda</v>
      </c>
      <c r="K90" s="31"/>
      <c r="L90" s="47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="2" customFormat="1" ht="10.32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47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="2" customFormat="1" ht="29.28" customHeight="1">
      <c r="A92" s="31"/>
      <c r="B92" s="32"/>
      <c r="C92" s="127" t="s">
        <v>93</v>
      </c>
      <c r="D92" s="109"/>
      <c r="E92" s="109"/>
      <c r="F92" s="109"/>
      <c r="G92" s="109"/>
      <c r="H92" s="109"/>
      <c r="I92" s="109"/>
      <c r="J92" s="128" t="s">
        <v>94</v>
      </c>
      <c r="K92" s="109"/>
      <c r="L92" s="47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="2" customFormat="1" ht="10.32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7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="2" customFormat="1" ht="22.8" customHeight="1">
      <c r="A94" s="31"/>
      <c r="B94" s="32"/>
      <c r="C94" s="129" t="s">
        <v>95</v>
      </c>
      <c r="D94" s="31"/>
      <c r="E94" s="31"/>
      <c r="F94" s="31"/>
      <c r="G94" s="31"/>
      <c r="H94" s="31"/>
      <c r="I94" s="31"/>
      <c r="J94" s="88">
        <f>J201</f>
        <v>4680136</v>
      </c>
      <c r="K94" s="31"/>
      <c r="L94" s="47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6" t="s">
        <v>96</v>
      </c>
    </row>
    <row r="95" s="9" customFormat="1" ht="24.96" customHeight="1">
      <c r="A95" s="9"/>
      <c r="B95" s="130"/>
      <c r="C95" s="9"/>
      <c r="D95" s="131" t="s">
        <v>97</v>
      </c>
      <c r="E95" s="132"/>
      <c r="F95" s="132"/>
      <c r="G95" s="132"/>
      <c r="H95" s="132"/>
      <c r="I95" s="132"/>
      <c r="J95" s="133">
        <f>J202</f>
        <v>666000</v>
      </c>
      <c r="K95" s="9"/>
      <c r="L95" s="130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34"/>
      <c r="C96" s="10"/>
      <c r="D96" s="135" t="s">
        <v>98</v>
      </c>
      <c r="E96" s="136"/>
      <c r="F96" s="136"/>
      <c r="G96" s="136"/>
      <c r="H96" s="136"/>
      <c r="I96" s="136"/>
      <c r="J96" s="137">
        <f>J203</f>
        <v>666000</v>
      </c>
      <c r="K96" s="10"/>
      <c r="L96" s="134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9" customFormat="1" ht="24.96" customHeight="1">
      <c r="A97" s="9"/>
      <c r="B97" s="130"/>
      <c r="C97" s="9"/>
      <c r="D97" s="131" t="s">
        <v>99</v>
      </c>
      <c r="E97" s="132"/>
      <c r="F97" s="132"/>
      <c r="G97" s="132"/>
      <c r="H97" s="132"/>
      <c r="I97" s="132"/>
      <c r="J97" s="133">
        <f>J205</f>
        <v>4014136</v>
      </c>
      <c r="K97" s="9"/>
      <c r="L97" s="13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34"/>
      <c r="C98" s="10"/>
      <c r="D98" s="135" t="s">
        <v>100</v>
      </c>
      <c r="E98" s="136"/>
      <c r="F98" s="136"/>
      <c r="G98" s="136"/>
      <c r="H98" s="136"/>
      <c r="I98" s="136"/>
      <c r="J98" s="137">
        <f>J206</f>
        <v>288417</v>
      </c>
      <c r="K98" s="10"/>
      <c r="L98" s="13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34"/>
      <c r="C99" s="10"/>
      <c r="D99" s="135" t="s">
        <v>101</v>
      </c>
      <c r="E99" s="136"/>
      <c r="F99" s="136"/>
      <c r="G99" s="136"/>
      <c r="H99" s="136"/>
      <c r="I99" s="136"/>
      <c r="J99" s="137">
        <f>J207</f>
        <v>224417</v>
      </c>
      <c r="K99" s="10"/>
      <c r="L99" s="13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21.84" customHeight="1">
      <c r="A100" s="10"/>
      <c r="B100" s="134"/>
      <c r="C100" s="10"/>
      <c r="D100" s="135" t="s">
        <v>102</v>
      </c>
      <c r="E100" s="136"/>
      <c r="F100" s="136"/>
      <c r="G100" s="136"/>
      <c r="H100" s="136"/>
      <c r="I100" s="136"/>
      <c r="J100" s="137">
        <f>J208</f>
        <v>21630</v>
      </c>
      <c r="K100" s="10"/>
      <c r="L100" s="13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21.84" customHeight="1">
      <c r="A101" s="10"/>
      <c r="B101" s="134"/>
      <c r="C101" s="10"/>
      <c r="D101" s="135" t="s">
        <v>103</v>
      </c>
      <c r="E101" s="136"/>
      <c r="F101" s="136"/>
      <c r="G101" s="136"/>
      <c r="H101" s="136"/>
      <c r="I101" s="136"/>
      <c r="J101" s="137">
        <f>J211</f>
        <v>6600</v>
      </c>
      <c r="K101" s="10"/>
      <c r="L101" s="13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21.84" customHeight="1">
      <c r="A102" s="10"/>
      <c r="B102" s="134"/>
      <c r="C102" s="10"/>
      <c r="D102" s="135" t="s">
        <v>104</v>
      </c>
      <c r="E102" s="136"/>
      <c r="F102" s="136"/>
      <c r="G102" s="136"/>
      <c r="H102" s="136"/>
      <c r="I102" s="136"/>
      <c r="J102" s="137">
        <f>J213</f>
        <v>50400</v>
      </c>
      <c r="K102" s="10"/>
      <c r="L102" s="13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21.84" customHeight="1">
      <c r="A103" s="10"/>
      <c r="B103" s="134"/>
      <c r="C103" s="10"/>
      <c r="D103" s="135" t="s">
        <v>105</v>
      </c>
      <c r="E103" s="136"/>
      <c r="F103" s="136"/>
      <c r="G103" s="136"/>
      <c r="H103" s="136"/>
      <c r="I103" s="136"/>
      <c r="J103" s="137">
        <f>J215</f>
        <v>29400</v>
      </c>
      <c r="K103" s="10"/>
      <c r="L103" s="13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21.84" customHeight="1">
      <c r="A104" s="10"/>
      <c r="B104" s="134"/>
      <c r="C104" s="10"/>
      <c r="D104" s="135" t="s">
        <v>106</v>
      </c>
      <c r="E104" s="136"/>
      <c r="F104" s="136"/>
      <c r="G104" s="136"/>
      <c r="H104" s="136"/>
      <c r="I104" s="136"/>
      <c r="J104" s="137">
        <f>J218</f>
        <v>18621</v>
      </c>
      <c r="K104" s="10"/>
      <c r="L104" s="13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21.84" customHeight="1">
      <c r="A105" s="10"/>
      <c r="B105" s="134"/>
      <c r="C105" s="10"/>
      <c r="D105" s="135" t="s">
        <v>107</v>
      </c>
      <c r="E105" s="136"/>
      <c r="F105" s="136"/>
      <c r="G105" s="136"/>
      <c r="H105" s="136"/>
      <c r="I105" s="136"/>
      <c r="J105" s="137">
        <f>J221</f>
        <v>6800</v>
      </c>
      <c r="K105" s="10"/>
      <c r="L105" s="13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21.84" customHeight="1">
      <c r="A106" s="10"/>
      <c r="B106" s="134"/>
      <c r="C106" s="10"/>
      <c r="D106" s="135" t="s">
        <v>108</v>
      </c>
      <c r="E106" s="136"/>
      <c r="F106" s="136"/>
      <c r="G106" s="136"/>
      <c r="H106" s="136"/>
      <c r="I106" s="136"/>
      <c r="J106" s="137">
        <f>J223</f>
        <v>0</v>
      </c>
      <c r="K106" s="10"/>
      <c r="L106" s="13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21.84" customHeight="1">
      <c r="A107" s="10"/>
      <c r="B107" s="134"/>
      <c r="C107" s="10"/>
      <c r="D107" s="135" t="s">
        <v>109</v>
      </c>
      <c r="E107" s="136"/>
      <c r="F107" s="136"/>
      <c r="G107" s="136"/>
      <c r="H107" s="136"/>
      <c r="I107" s="136"/>
      <c r="J107" s="137">
        <f>J224</f>
        <v>8766</v>
      </c>
      <c r="K107" s="10"/>
      <c r="L107" s="134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21.84" customHeight="1">
      <c r="A108" s="10"/>
      <c r="B108" s="134"/>
      <c r="C108" s="10"/>
      <c r="D108" s="135" t="s">
        <v>110</v>
      </c>
      <c r="E108" s="136"/>
      <c r="F108" s="136"/>
      <c r="G108" s="136"/>
      <c r="H108" s="136"/>
      <c r="I108" s="136"/>
      <c r="J108" s="137">
        <f>J227</f>
        <v>45600</v>
      </c>
      <c r="K108" s="10"/>
      <c r="L108" s="13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21.84" customHeight="1">
      <c r="A109" s="10"/>
      <c r="B109" s="134"/>
      <c r="C109" s="10"/>
      <c r="D109" s="135" t="s">
        <v>111</v>
      </c>
      <c r="E109" s="136"/>
      <c r="F109" s="136"/>
      <c r="G109" s="136"/>
      <c r="H109" s="136"/>
      <c r="I109" s="136"/>
      <c r="J109" s="137">
        <f>J230</f>
        <v>28600</v>
      </c>
      <c r="K109" s="10"/>
      <c r="L109" s="134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21.84" customHeight="1">
      <c r="A110" s="10"/>
      <c r="B110" s="134"/>
      <c r="C110" s="10"/>
      <c r="D110" s="135" t="s">
        <v>112</v>
      </c>
      <c r="E110" s="136"/>
      <c r="F110" s="136"/>
      <c r="G110" s="136"/>
      <c r="H110" s="136"/>
      <c r="I110" s="136"/>
      <c r="J110" s="137">
        <f>J233</f>
        <v>8000</v>
      </c>
      <c r="K110" s="10"/>
      <c r="L110" s="134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4.88" customHeight="1">
      <c r="A111" s="10"/>
      <c r="B111" s="134"/>
      <c r="C111" s="10"/>
      <c r="D111" s="135" t="s">
        <v>113</v>
      </c>
      <c r="E111" s="136"/>
      <c r="F111" s="136"/>
      <c r="G111" s="136"/>
      <c r="H111" s="136"/>
      <c r="I111" s="136"/>
      <c r="J111" s="137">
        <f>J236</f>
        <v>64000</v>
      </c>
      <c r="K111" s="10"/>
      <c r="L111" s="134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21.84" customHeight="1">
      <c r="A112" s="10"/>
      <c r="B112" s="134"/>
      <c r="C112" s="10"/>
      <c r="D112" s="135" t="s">
        <v>114</v>
      </c>
      <c r="E112" s="136"/>
      <c r="F112" s="136"/>
      <c r="G112" s="136"/>
      <c r="H112" s="136"/>
      <c r="I112" s="136"/>
      <c r="J112" s="137">
        <f>J237</f>
        <v>6000</v>
      </c>
      <c r="K112" s="10"/>
      <c r="L112" s="134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21.84" customHeight="1">
      <c r="A113" s="10"/>
      <c r="B113" s="134"/>
      <c r="C113" s="10"/>
      <c r="D113" s="135" t="s">
        <v>115</v>
      </c>
      <c r="E113" s="136"/>
      <c r="F113" s="136"/>
      <c r="G113" s="136"/>
      <c r="H113" s="136"/>
      <c r="I113" s="136"/>
      <c r="J113" s="137">
        <f>J240</f>
        <v>0</v>
      </c>
      <c r="K113" s="10"/>
      <c r="L113" s="134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21.84" customHeight="1">
      <c r="A114" s="10"/>
      <c r="B114" s="134"/>
      <c r="C114" s="10"/>
      <c r="D114" s="135" t="s">
        <v>116</v>
      </c>
      <c r="E114" s="136"/>
      <c r="F114" s="136"/>
      <c r="G114" s="136"/>
      <c r="H114" s="136"/>
      <c r="I114" s="136"/>
      <c r="J114" s="137">
        <f>J241</f>
        <v>0</v>
      </c>
      <c r="K114" s="10"/>
      <c r="L114" s="134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21.84" customHeight="1">
      <c r="A115" s="10"/>
      <c r="B115" s="134"/>
      <c r="C115" s="10"/>
      <c r="D115" s="135" t="s">
        <v>117</v>
      </c>
      <c r="E115" s="136"/>
      <c r="F115" s="136"/>
      <c r="G115" s="136"/>
      <c r="H115" s="136"/>
      <c r="I115" s="136"/>
      <c r="J115" s="137">
        <f>J242</f>
        <v>45000</v>
      </c>
      <c r="K115" s="10"/>
      <c r="L115" s="134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21.84" customHeight="1">
      <c r="A116" s="10"/>
      <c r="B116" s="134"/>
      <c r="C116" s="10"/>
      <c r="D116" s="135" t="s">
        <v>118</v>
      </c>
      <c r="E116" s="136"/>
      <c r="F116" s="136"/>
      <c r="G116" s="136"/>
      <c r="H116" s="136"/>
      <c r="I116" s="136"/>
      <c r="J116" s="137">
        <f>J245</f>
        <v>0</v>
      </c>
      <c r="K116" s="10"/>
      <c r="L116" s="134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21.84" customHeight="1">
      <c r="A117" s="10"/>
      <c r="B117" s="134"/>
      <c r="C117" s="10"/>
      <c r="D117" s="135" t="s">
        <v>119</v>
      </c>
      <c r="E117" s="136"/>
      <c r="F117" s="136"/>
      <c r="G117" s="136"/>
      <c r="H117" s="136"/>
      <c r="I117" s="136"/>
      <c r="J117" s="137">
        <f>J246</f>
        <v>8500</v>
      </c>
      <c r="K117" s="10"/>
      <c r="L117" s="134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21.84" customHeight="1">
      <c r="A118" s="10"/>
      <c r="B118" s="134"/>
      <c r="C118" s="10"/>
      <c r="D118" s="135" t="s">
        <v>120</v>
      </c>
      <c r="E118" s="136"/>
      <c r="F118" s="136"/>
      <c r="G118" s="136"/>
      <c r="H118" s="136"/>
      <c r="I118" s="136"/>
      <c r="J118" s="137">
        <f>J248</f>
        <v>4500</v>
      </c>
      <c r="K118" s="10"/>
      <c r="L118" s="134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34"/>
      <c r="C119" s="10"/>
      <c r="D119" s="135" t="s">
        <v>121</v>
      </c>
      <c r="E119" s="136"/>
      <c r="F119" s="136"/>
      <c r="G119" s="136"/>
      <c r="H119" s="136"/>
      <c r="I119" s="136"/>
      <c r="J119" s="137">
        <f>J250</f>
        <v>172328</v>
      </c>
      <c r="K119" s="10"/>
      <c r="L119" s="134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4.88" customHeight="1">
      <c r="A120" s="10"/>
      <c r="B120" s="134"/>
      <c r="C120" s="10"/>
      <c r="D120" s="135" t="s">
        <v>101</v>
      </c>
      <c r="E120" s="136"/>
      <c r="F120" s="136"/>
      <c r="G120" s="136"/>
      <c r="H120" s="136"/>
      <c r="I120" s="136"/>
      <c r="J120" s="137">
        <f>J251</f>
        <v>148228</v>
      </c>
      <c r="K120" s="10"/>
      <c r="L120" s="134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21.84" customHeight="1">
      <c r="A121" s="10"/>
      <c r="B121" s="134"/>
      <c r="C121" s="10"/>
      <c r="D121" s="135" t="s">
        <v>104</v>
      </c>
      <c r="E121" s="136"/>
      <c r="F121" s="136"/>
      <c r="G121" s="136"/>
      <c r="H121" s="136"/>
      <c r="I121" s="136"/>
      <c r="J121" s="137">
        <f>J252</f>
        <v>42350</v>
      </c>
      <c r="K121" s="10"/>
      <c r="L121" s="134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10" customFormat="1" ht="21.84" customHeight="1">
      <c r="A122" s="10"/>
      <c r="B122" s="134"/>
      <c r="C122" s="10"/>
      <c r="D122" s="135" t="s">
        <v>105</v>
      </c>
      <c r="E122" s="136"/>
      <c r="F122" s="136"/>
      <c r="G122" s="136"/>
      <c r="H122" s="136"/>
      <c r="I122" s="136"/>
      <c r="J122" s="137">
        <f>J254</f>
        <v>29400</v>
      </c>
      <c r="K122" s="10"/>
      <c r="L122" s="134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="10" customFormat="1" ht="21.84" customHeight="1">
      <c r="A123" s="10"/>
      <c r="B123" s="134"/>
      <c r="C123" s="10"/>
      <c r="D123" s="135" t="s">
        <v>106</v>
      </c>
      <c r="E123" s="136"/>
      <c r="F123" s="136"/>
      <c r="G123" s="136"/>
      <c r="H123" s="136"/>
      <c r="I123" s="136"/>
      <c r="J123" s="137">
        <f>J257</f>
        <v>16500</v>
      </c>
      <c r="K123" s="10"/>
      <c r="L123" s="134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="10" customFormat="1" ht="21.84" customHeight="1">
      <c r="A124" s="10"/>
      <c r="B124" s="134"/>
      <c r="C124" s="10"/>
      <c r="D124" s="135" t="s">
        <v>107</v>
      </c>
      <c r="E124" s="136"/>
      <c r="F124" s="136"/>
      <c r="G124" s="136"/>
      <c r="H124" s="136"/>
      <c r="I124" s="136"/>
      <c r="J124" s="137">
        <f>J260</f>
        <v>4212</v>
      </c>
      <c r="K124" s="10"/>
      <c r="L124" s="134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="10" customFormat="1" ht="21.84" customHeight="1">
      <c r="A125" s="10"/>
      <c r="B125" s="134"/>
      <c r="C125" s="10"/>
      <c r="D125" s="135" t="s">
        <v>109</v>
      </c>
      <c r="E125" s="136"/>
      <c r="F125" s="136"/>
      <c r="G125" s="136"/>
      <c r="H125" s="136"/>
      <c r="I125" s="136"/>
      <c r="J125" s="137">
        <f>J262</f>
        <v>8766</v>
      </c>
      <c r="K125" s="10"/>
      <c r="L125" s="134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="10" customFormat="1" ht="21.84" customHeight="1">
      <c r="A126" s="10"/>
      <c r="B126" s="134"/>
      <c r="C126" s="10"/>
      <c r="D126" s="135" t="s">
        <v>110</v>
      </c>
      <c r="E126" s="136"/>
      <c r="F126" s="136"/>
      <c r="G126" s="136"/>
      <c r="H126" s="136"/>
      <c r="I126" s="136"/>
      <c r="J126" s="137">
        <f>J265</f>
        <v>23800</v>
      </c>
      <c r="K126" s="10"/>
      <c r="L126" s="134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="10" customFormat="1" ht="21.84" customHeight="1">
      <c r="A127" s="10"/>
      <c r="B127" s="134"/>
      <c r="C127" s="10"/>
      <c r="D127" s="135" t="s">
        <v>111</v>
      </c>
      <c r="E127" s="136"/>
      <c r="F127" s="136"/>
      <c r="G127" s="136"/>
      <c r="H127" s="136"/>
      <c r="I127" s="136"/>
      <c r="J127" s="137">
        <f>J268</f>
        <v>14500</v>
      </c>
      <c r="K127" s="10"/>
      <c r="L127" s="134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</row>
    <row r="128" s="10" customFormat="1" ht="21.84" customHeight="1">
      <c r="A128" s="10"/>
      <c r="B128" s="134"/>
      <c r="C128" s="10"/>
      <c r="D128" s="135" t="s">
        <v>112</v>
      </c>
      <c r="E128" s="136"/>
      <c r="F128" s="136"/>
      <c r="G128" s="136"/>
      <c r="H128" s="136"/>
      <c r="I128" s="136"/>
      <c r="J128" s="137">
        <f>J271</f>
        <v>8700</v>
      </c>
      <c r="K128" s="10"/>
      <c r="L128" s="134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="10" customFormat="1" ht="14.88" customHeight="1">
      <c r="A129" s="10"/>
      <c r="B129" s="134"/>
      <c r="C129" s="10"/>
      <c r="D129" s="135" t="s">
        <v>113</v>
      </c>
      <c r="E129" s="136"/>
      <c r="F129" s="136"/>
      <c r="G129" s="136"/>
      <c r="H129" s="136"/>
      <c r="I129" s="136"/>
      <c r="J129" s="137">
        <f>J274</f>
        <v>24100</v>
      </c>
      <c r="K129" s="10"/>
      <c r="L129" s="134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</row>
    <row r="130" s="10" customFormat="1" ht="21.84" customHeight="1">
      <c r="A130" s="10"/>
      <c r="B130" s="134"/>
      <c r="C130" s="10"/>
      <c r="D130" s="135" t="s">
        <v>114</v>
      </c>
      <c r="E130" s="136"/>
      <c r="F130" s="136"/>
      <c r="G130" s="136"/>
      <c r="H130" s="136"/>
      <c r="I130" s="136"/>
      <c r="J130" s="137">
        <f>J275</f>
        <v>3500</v>
      </c>
      <c r="K130" s="10"/>
      <c r="L130" s="134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="10" customFormat="1" ht="21.84" customHeight="1">
      <c r="A131" s="10"/>
      <c r="B131" s="134"/>
      <c r="C131" s="10"/>
      <c r="D131" s="135" t="s">
        <v>117</v>
      </c>
      <c r="E131" s="136"/>
      <c r="F131" s="136"/>
      <c r="G131" s="136"/>
      <c r="H131" s="136"/>
      <c r="I131" s="136"/>
      <c r="J131" s="137">
        <f>J278</f>
        <v>5600</v>
      </c>
      <c r="K131" s="10"/>
      <c r="L131" s="134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</row>
    <row r="132" s="10" customFormat="1" ht="21.84" customHeight="1">
      <c r="A132" s="10"/>
      <c r="B132" s="134"/>
      <c r="C132" s="10"/>
      <c r="D132" s="135" t="s">
        <v>122</v>
      </c>
      <c r="E132" s="136"/>
      <c r="F132" s="136"/>
      <c r="G132" s="136"/>
      <c r="H132" s="136"/>
      <c r="I132" s="136"/>
      <c r="J132" s="137">
        <f>J281</f>
        <v>9500</v>
      </c>
      <c r="K132" s="10"/>
      <c r="L132" s="134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</row>
    <row r="133" s="10" customFormat="1" ht="21.84" customHeight="1">
      <c r="A133" s="10"/>
      <c r="B133" s="134"/>
      <c r="C133" s="10"/>
      <c r="D133" s="135" t="s">
        <v>119</v>
      </c>
      <c r="E133" s="136"/>
      <c r="F133" s="136"/>
      <c r="G133" s="136"/>
      <c r="H133" s="136"/>
      <c r="I133" s="136"/>
      <c r="J133" s="137">
        <f>J283</f>
        <v>3200</v>
      </c>
      <c r="K133" s="10"/>
      <c r="L133" s="134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</row>
    <row r="134" s="10" customFormat="1" ht="21.84" customHeight="1">
      <c r="A134" s="10"/>
      <c r="B134" s="134"/>
      <c r="C134" s="10"/>
      <c r="D134" s="135" t="s">
        <v>120</v>
      </c>
      <c r="E134" s="136"/>
      <c r="F134" s="136"/>
      <c r="G134" s="136"/>
      <c r="H134" s="136"/>
      <c r="I134" s="136"/>
      <c r="J134" s="137">
        <f>J285</f>
        <v>2300</v>
      </c>
      <c r="K134" s="10"/>
      <c r="L134" s="134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</row>
    <row r="135" s="10" customFormat="1" ht="19.92" customHeight="1">
      <c r="A135" s="10"/>
      <c r="B135" s="134"/>
      <c r="C135" s="10"/>
      <c r="D135" s="135" t="s">
        <v>123</v>
      </c>
      <c r="E135" s="136"/>
      <c r="F135" s="136"/>
      <c r="G135" s="136"/>
      <c r="H135" s="136"/>
      <c r="I135" s="136"/>
      <c r="J135" s="137">
        <f>J287</f>
        <v>1010810</v>
      </c>
      <c r="K135" s="10"/>
      <c r="L135" s="134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</row>
    <row r="136" s="10" customFormat="1" ht="14.88" customHeight="1">
      <c r="A136" s="10"/>
      <c r="B136" s="134"/>
      <c r="C136" s="10"/>
      <c r="D136" s="135" t="s">
        <v>101</v>
      </c>
      <c r="E136" s="136"/>
      <c r="F136" s="136"/>
      <c r="G136" s="136"/>
      <c r="H136" s="136"/>
      <c r="I136" s="136"/>
      <c r="J136" s="137">
        <f>J288</f>
        <v>318548</v>
      </c>
      <c r="K136" s="10"/>
      <c r="L136" s="134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</row>
    <row r="137" s="10" customFormat="1" ht="21.84" customHeight="1">
      <c r="A137" s="10"/>
      <c r="B137" s="134"/>
      <c r="C137" s="10"/>
      <c r="D137" s="135" t="s">
        <v>104</v>
      </c>
      <c r="E137" s="136"/>
      <c r="F137" s="136"/>
      <c r="G137" s="136"/>
      <c r="H137" s="136"/>
      <c r="I137" s="136"/>
      <c r="J137" s="137">
        <f>J289</f>
        <v>105615</v>
      </c>
      <c r="K137" s="10"/>
      <c r="L137" s="134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</row>
    <row r="138" s="10" customFormat="1" ht="21.84" customHeight="1">
      <c r="A138" s="10"/>
      <c r="B138" s="134"/>
      <c r="C138" s="10"/>
      <c r="D138" s="135" t="s">
        <v>105</v>
      </c>
      <c r="E138" s="136"/>
      <c r="F138" s="136"/>
      <c r="G138" s="136"/>
      <c r="H138" s="136"/>
      <c r="I138" s="136"/>
      <c r="J138" s="137">
        <f>J291</f>
        <v>29400</v>
      </c>
      <c r="K138" s="10"/>
      <c r="L138" s="134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</row>
    <row r="139" s="10" customFormat="1" ht="21.84" customHeight="1">
      <c r="A139" s="10"/>
      <c r="B139" s="134"/>
      <c r="C139" s="10"/>
      <c r="D139" s="135" t="s">
        <v>106</v>
      </c>
      <c r="E139" s="136"/>
      <c r="F139" s="136"/>
      <c r="G139" s="136"/>
      <c r="H139" s="136"/>
      <c r="I139" s="136"/>
      <c r="J139" s="137">
        <f>J294</f>
        <v>51620</v>
      </c>
      <c r="K139" s="10"/>
      <c r="L139" s="134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</row>
    <row r="140" s="10" customFormat="1" ht="21.84" customHeight="1">
      <c r="A140" s="10"/>
      <c r="B140" s="134"/>
      <c r="C140" s="10"/>
      <c r="D140" s="135" t="s">
        <v>107</v>
      </c>
      <c r="E140" s="136"/>
      <c r="F140" s="136"/>
      <c r="G140" s="136"/>
      <c r="H140" s="136"/>
      <c r="I140" s="136"/>
      <c r="J140" s="137">
        <f>J297</f>
        <v>9563</v>
      </c>
      <c r="K140" s="10"/>
      <c r="L140" s="134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</row>
    <row r="141" s="10" customFormat="1" ht="21.84" customHeight="1">
      <c r="A141" s="10"/>
      <c r="B141" s="134"/>
      <c r="C141" s="10"/>
      <c r="D141" s="135" t="s">
        <v>109</v>
      </c>
      <c r="E141" s="136"/>
      <c r="F141" s="136"/>
      <c r="G141" s="136"/>
      <c r="H141" s="136"/>
      <c r="I141" s="136"/>
      <c r="J141" s="137">
        <f>J299</f>
        <v>12950</v>
      </c>
      <c r="K141" s="10"/>
      <c r="L141" s="134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</row>
    <row r="142" s="10" customFormat="1" ht="21.84" customHeight="1">
      <c r="A142" s="10"/>
      <c r="B142" s="134"/>
      <c r="C142" s="10"/>
      <c r="D142" s="135" t="s">
        <v>110</v>
      </c>
      <c r="E142" s="136"/>
      <c r="F142" s="136"/>
      <c r="G142" s="136"/>
      <c r="H142" s="136"/>
      <c r="I142" s="136"/>
      <c r="J142" s="137">
        <f>J302</f>
        <v>65300</v>
      </c>
      <c r="K142" s="10"/>
      <c r="L142" s="134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</row>
    <row r="143" s="10" customFormat="1" ht="21.84" customHeight="1">
      <c r="A143" s="10"/>
      <c r="B143" s="134"/>
      <c r="C143" s="10"/>
      <c r="D143" s="135" t="s">
        <v>111</v>
      </c>
      <c r="E143" s="136"/>
      <c r="F143" s="136"/>
      <c r="G143" s="136"/>
      <c r="H143" s="136"/>
      <c r="I143" s="136"/>
      <c r="J143" s="137">
        <f>J305</f>
        <v>24750</v>
      </c>
      <c r="K143" s="10"/>
      <c r="L143" s="134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</row>
    <row r="144" s="10" customFormat="1" ht="21.84" customHeight="1">
      <c r="A144" s="10"/>
      <c r="B144" s="134"/>
      <c r="C144" s="10"/>
      <c r="D144" s="135" t="s">
        <v>112</v>
      </c>
      <c r="E144" s="136"/>
      <c r="F144" s="136"/>
      <c r="G144" s="136"/>
      <c r="H144" s="136"/>
      <c r="I144" s="136"/>
      <c r="J144" s="137">
        <f>J308</f>
        <v>19350</v>
      </c>
      <c r="K144" s="10"/>
      <c r="L144" s="134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</row>
    <row r="145" s="10" customFormat="1" ht="14.88" customHeight="1">
      <c r="A145" s="10"/>
      <c r="B145" s="134"/>
      <c r="C145" s="10"/>
      <c r="D145" s="135" t="s">
        <v>113</v>
      </c>
      <c r="E145" s="136"/>
      <c r="F145" s="136"/>
      <c r="G145" s="136"/>
      <c r="H145" s="136"/>
      <c r="I145" s="136"/>
      <c r="J145" s="137">
        <f>J311</f>
        <v>692262</v>
      </c>
      <c r="K145" s="10"/>
      <c r="L145" s="134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</row>
    <row r="146" s="10" customFormat="1" ht="21.84" customHeight="1">
      <c r="A146" s="10"/>
      <c r="B146" s="134"/>
      <c r="C146" s="10"/>
      <c r="D146" s="135" t="s">
        <v>114</v>
      </c>
      <c r="E146" s="136"/>
      <c r="F146" s="136"/>
      <c r="G146" s="136"/>
      <c r="H146" s="136"/>
      <c r="I146" s="136"/>
      <c r="J146" s="137">
        <f>J312</f>
        <v>9633</v>
      </c>
      <c r="K146" s="10"/>
      <c r="L146" s="134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</row>
    <row r="147" s="10" customFormat="1" ht="21.84" customHeight="1">
      <c r="A147" s="10"/>
      <c r="B147" s="134"/>
      <c r="C147" s="10"/>
      <c r="D147" s="135" t="s">
        <v>124</v>
      </c>
      <c r="E147" s="136"/>
      <c r="F147" s="136"/>
      <c r="G147" s="136"/>
      <c r="H147" s="136"/>
      <c r="I147" s="136"/>
      <c r="J147" s="137">
        <f>J315</f>
        <v>79380</v>
      </c>
      <c r="K147" s="10"/>
      <c r="L147" s="134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</row>
    <row r="148" s="10" customFormat="1" ht="21.84" customHeight="1">
      <c r="A148" s="10"/>
      <c r="B148" s="134"/>
      <c r="C148" s="10"/>
      <c r="D148" s="135" t="s">
        <v>125</v>
      </c>
      <c r="E148" s="136"/>
      <c r="F148" s="136"/>
      <c r="G148" s="136"/>
      <c r="H148" s="136"/>
      <c r="I148" s="136"/>
      <c r="J148" s="137">
        <f>J319</f>
        <v>69600</v>
      </c>
      <c r="K148" s="10"/>
      <c r="L148" s="134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</row>
    <row r="149" s="10" customFormat="1" ht="21.84" customHeight="1">
      <c r="A149" s="10"/>
      <c r="B149" s="134"/>
      <c r="C149" s="10"/>
      <c r="D149" s="135" t="s">
        <v>126</v>
      </c>
      <c r="E149" s="136"/>
      <c r="F149" s="136"/>
      <c r="G149" s="136"/>
      <c r="H149" s="136"/>
      <c r="I149" s="136"/>
      <c r="J149" s="137">
        <f>J321</f>
        <v>75000</v>
      </c>
      <c r="K149" s="10"/>
      <c r="L149" s="134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</row>
    <row r="150" s="10" customFormat="1" ht="21.84" customHeight="1">
      <c r="A150" s="10"/>
      <c r="B150" s="134"/>
      <c r="C150" s="10"/>
      <c r="D150" s="135" t="s">
        <v>117</v>
      </c>
      <c r="E150" s="136"/>
      <c r="F150" s="136"/>
      <c r="G150" s="136"/>
      <c r="H150" s="136"/>
      <c r="I150" s="136"/>
      <c r="J150" s="137">
        <f>J323</f>
        <v>111549</v>
      </c>
      <c r="K150" s="10"/>
      <c r="L150" s="134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</row>
    <row r="151" s="10" customFormat="1" ht="21.84" customHeight="1">
      <c r="A151" s="10"/>
      <c r="B151" s="134"/>
      <c r="C151" s="10"/>
      <c r="D151" s="135" t="s">
        <v>118</v>
      </c>
      <c r="E151" s="136"/>
      <c r="F151" s="136"/>
      <c r="G151" s="136"/>
      <c r="H151" s="136"/>
      <c r="I151" s="136"/>
      <c r="J151" s="137">
        <f>J327</f>
        <v>75300</v>
      </c>
      <c r="K151" s="10"/>
      <c r="L151" s="134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</row>
    <row r="152" s="10" customFormat="1" ht="21.84" customHeight="1">
      <c r="A152" s="10"/>
      <c r="B152" s="134"/>
      <c r="C152" s="10"/>
      <c r="D152" s="135" t="s">
        <v>122</v>
      </c>
      <c r="E152" s="136"/>
      <c r="F152" s="136"/>
      <c r="G152" s="136"/>
      <c r="H152" s="136"/>
      <c r="I152" s="136"/>
      <c r="J152" s="137">
        <f>J329</f>
        <v>68900</v>
      </c>
      <c r="K152" s="10"/>
      <c r="L152" s="134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</row>
    <row r="153" s="10" customFormat="1" ht="21.84" customHeight="1">
      <c r="A153" s="10"/>
      <c r="B153" s="134"/>
      <c r="C153" s="10"/>
      <c r="D153" s="135" t="s">
        <v>119</v>
      </c>
      <c r="E153" s="136"/>
      <c r="F153" s="136"/>
      <c r="G153" s="136"/>
      <c r="H153" s="136"/>
      <c r="I153" s="136"/>
      <c r="J153" s="137">
        <f>J331</f>
        <v>51600</v>
      </c>
      <c r="K153" s="10"/>
      <c r="L153" s="134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</row>
    <row r="154" s="10" customFormat="1" ht="21.84" customHeight="1">
      <c r="A154" s="10"/>
      <c r="B154" s="134"/>
      <c r="C154" s="10"/>
      <c r="D154" s="135" t="s">
        <v>127</v>
      </c>
      <c r="E154" s="136"/>
      <c r="F154" s="136"/>
      <c r="G154" s="136"/>
      <c r="H154" s="136"/>
      <c r="I154" s="136"/>
      <c r="J154" s="137">
        <f>J333</f>
        <v>65000</v>
      </c>
      <c r="K154" s="10"/>
      <c r="L154" s="134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</row>
    <row r="155" s="10" customFormat="1" ht="21.84" customHeight="1">
      <c r="A155" s="10"/>
      <c r="B155" s="134"/>
      <c r="C155" s="10"/>
      <c r="D155" s="135" t="s">
        <v>128</v>
      </c>
      <c r="E155" s="136"/>
      <c r="F155" s="136"/>
      <c r="G155" s="136"/>
      <c r="H155" s="136"/>
      <c r="I155" s="136"/>
      <c r="J155" s="137">
        <f>J335</f>
        <v>69600</v>
      </c>
      <c r="K155" s="10"/>
      <c r="L155" s="134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</row>
    <row r="156" s="10" customFormat="1" ht="21.84" customHeight="1">
      <c r="A156" s="10"/>
      <c r="B156" s="134"/>
      <c r="C156" s="10"/>
      <c r="D156" s="135" t="s">
        <v>120</v>
      </c>
      <c r="E156" s="136"/>
      <c r="F156" s="136"/>
      <c r="G156" s="136"/>
      <c r="H156" s="136"/>
      <c r="I156" s="136"/>
      <c r="J156" s="137">
        <f>J337</f>
        <v>16700</v>
      </c>
      <c r="K156" s="10"/>
      <c r="L156" s="134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</row>
    <row r="157" s="10" customFormat="1" ht="19.92" customHeight="1">
      <c r="A157" s="10"/>
      <c r="B157" s="134"/>
      <c r="C157" s="10"/>
      <c r="D157" s="135" t="s">
        <v>129</v>
      </c>
      <c r="E157" s="136"/>
      <c r="F157" s="136"/>
      <c r="G157" s="136"/>
      <c r="H157" s="136"/>
      <c r="I157" s="136"/>
      <c r="J157" s="137">
        <f>J339</f>
        <v>997581</v>
      </c>
      <c r="K157" s="10"/>
      <c r="L157" s="134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</row>
    <row r="158" s="10" customFormat="1" ht="14.88" customHeight="1">
      <c r="A158" s="10"/>
      <c r="B158" s="134"/>
      <c r="C158" s="10"/>
      <c r="D158" s="135" t="s">
        <v>101</v>
      </c>
      <c r="E158" s="136"/>
      <c r="F158" s="136"/>
      <c r="G158" s="136"/>
      <c r="H158" s="136"/>
      <c r="I158" s="136"/>
      <c r="J158" s="137">
        <f>J340</f>
        <v>287373</v>
      </c>
      <c r="K158" s="10"/>
      <c r="L158" s="134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</row>
    <row r="159" s="10" customFormat="1" ht="21.84" customHeight="1">
      <c r="A159" s="10"/>
      <c r="B159" s="134"/>
      <c r="C159" s="10"/>
      <c r="D159" s="135" t="s">
        <v>104</v>
      </c>
      <c r="E159" s="136"/>
      <c r="F159" s="136"/>
      <c r="G159" s="136"/>
      <c r="H159" s="136"/>
      <c r="I159" s="136"/>
      <c r="J159" s="137">
        <f>J341</f>
        <v>87300</v>
      </c>
      <c r="K159" s="10"/>
      <c r="L159" s="134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</row>
    <row r="160" s="10" customFormat="1" ht="21.84" customHeight="1">
      <c r="A160" s="10"/>
      <c r="B160" s="134"/>
      <c r="C160" s="10"/>
      <c r="D160" s="135" t="s">
        <v>105</v>
      </c>
      <c r="E160" s="136"/>
      <c r="F160" s="136"/>
      <c r="G160" s="136"/>
      <c r="H160" s="136"/>
      <c r="I160" s="136"/>
      <c r="J160" s="137">
        <f>J343</f>
        <v>29400</v>
      </c>
      <c r="K160" s="10"/>
      <c r="L160" s="134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</row>
    <row r="161" s="10" customFormat="1" ht="21.84" customHeight="1">
      <c r="A161" s="10"/>
      <c r="B161" s="134"/>
      <c r="C161" s="10"/>
      <c r="D161" s="135" t="s">
        <v>106</v>
      </c>
      <c r="E161" s="136"/>
      <c r="F161" s="136"/>
      <c r="G161" s="136"/>
      <c r="H161" s="136"/>
      <c r="I161" s="136"/>
      <c r="J161" s="137">
        <f>J346</f>
        <v>46515</v>
      </c>
      <c r="K161" s="10"/>
      <c r="L161" s="134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</row>
    <row r="162" s="10" customFormat="1" ht="21.84" customHeight="1">
      <c r="A162" s="10"/>
      <c r="B162" s="134"/>
      <c r="C162" s="10"/>
      <c r="D162" s="135" t="s">
        <v>107</v>
      </c>
      <c r="E162" s="136"/>
      <c r="F162" s="136"/>
      <c r="G162" s="136"/>
      <c r="H162" s="136"/>
      <c r="I162" s="136"/>
      <c r="J162" s="137">
        <f>J349</f>
        <v>9563</v>
      </c>
      <c r="K162" s="10"/>
      <c r="L162" s="134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</row>
    <row r="163" s="10" customFormat="1" ht="21.84" customHeight="1">
      <c r="A163" s="10"/>
      <c r="B163" s="134"/>
      <c r="C163" s="10"/>
      <c r="D163" s="135" t="s">
        <v>109</v>
      </c>
      <c r="E163" s="136"/>
      <c r="F163" s="136"/>
      <c r="G163" s="136"/>
      <c r="H163" s="136"/>
      <c r="I163" s="136"/>
      <c r="J163" s="137">
        <f>J351</f>
        <v>12950</v>
      </c>
      <c r="K163" s="10"/>
      <c r="L163" s="134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</row>
    <row r="164" s="10" customFormat="1" ht="21.84" customHeight="1">
      <c r="A164" s="10"/>
      <c r="B164" s="134"/>
      <c r="C164" s="10"/>
      <c r="D164" s="135" t="s">
        <v>110</v>
      </c>
      <c r="E164" s="136"/>
      <c r="F164" s="136"/>
      <c r="G164" s="136"/>
      <c r="H164" s="136"/>
      <c r="I164" s="136"/>
      <c r="J164" s="137">
        <f>J354</f>
        <v>41230</v>
      </c>
      <c r="K164" s="10"/>
      <c r="L164" s="134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</row>
    <row r="165" s="10" customFormat="1" ht="21.84" customHeight="1">
      <c r="A165" s="10"/>
      <c r="B165" s="134"/>
      <c r="C165" s="10"/>
      <c r="D165" s="135" t="s">
        <v>111</v>
      </c>
      <c r="E165" s="136"/>
      <c r="F165" s="136"/>
      <c r="G165" s="136"/>
      <c r="H165" s="136"/>
      <c r="I165" s="136"/>
      <c r="J165" s="137">
        <f>J357</f>
        <v>32615</v>
      </c>
      <c r="K165" s="10"/>
      <c r="L165" s="134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</row>
    <row r="166" s="10" customFormat="1" ht="21.84" customHeight="1">
      <c r="A166" s="10"/>
      <c r="B166" s="134"/>
      <c r="C166" s="10"/>
      <c r="D166" s="135" t="s">
        <v>112</v>
      </c>
      <c r="E166" s="136"/>
      <c r="F166" s="136"/>
      <c r="G166" s="136"/>
      <c r="H166" s="136"/>
      <c r="I166" s="136"/>
      <c r="J166" s="137">
        <f>J360</f>
        <v>27800</v>
      </c>
      <c r="K166" s="10"/>
      <c r="L166" s="134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</row>
    <row r="167" s="10" customFormat="1" ht="14.88" customHeight="1">
      <c r="A167" s="10"/>
      <c r="B167" s="134"/>
      <c r="C167" s="10"/>
      <c r="D167" s="135" t="s">
        <v>113</v>
      </c>
      <c r="E167" s="136"/>
      <c r="F167" s="136"/>
      <c r="G167" s="136"/>
      <c r="H167" s="136"/>
      <c r="I167" s="136"/>
      <c r="J167" s="137">
        <f>J363</f>
        <v>710208</v>
      </c>
      <c r="K167" s="10"/>
      <c r="L167" s="134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</row>
    <row r="168" s="10" customFormat="1" ht="21.84" customHeight="1">
      <c r="A168" s="10"/>
      <c r="B168" s="134"/>
      <c r="C168" s="10"/>
      <c r="D168" s="135" t="s">
        <v>114</v>
      </c>
      <c r="E168" s="136"/>
      <c r="F168" s="136"/>
      <c r="G168" s="136"/>
      <c r="H168" s="136"/>
      <c r="I168" s="136"/>
      <c r="J168" s="137">
        <f>J364</f>
        <v>6850</v>
      </c>
      <c r="K168" s="10"/>
      <c r="L168" s="134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</row>
    <row r="169" s="10" customFormat="1" ht="21.84" customHeight="1">
      <c r="A169" s="10"/>
      <c r="B169" s="134"/>
      <c r="C169" s="10"/>
      <c r="D169" s="135" t="s">
        <v>124</v>
      </c>
      <c r="E169" s="136"/>
      <c r="F169" s="136"/>
      <c r="G169" s="136"/>
      <c r="H169" s="136"/>
      <c r="I169" s="136"/>
      <c r="J169" s="137">
        <f>J367</f>
        <v>64670</v>
      </c>
      <c r="K169" s="10"/>
      <c r="L169" s="134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</row>
    <row r="170" s="10" customFormat="1" ht="21.84" customHeight="1">
      <c r="A170" s="10"/>
      <c r="B170" s="134"/>
      <c r="C170" s="10"/>
      <c r="D170" s="135" t="s">
        <v>125</v>
      </c>
      <c r="E170" s="136"/>
      <c r="F170" s="136"/>
      <c r="G170" s="136"/>
      <c r="H170" s="136"/>
      <c r="I170" s="136"/>
      <c r="J170" s="137">
        <f>J371</f>
        <v>27690</v>
      </c>
      <c r="K170" s="10"/>
      <c r="L170" s="134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</row>
    <row r="171" s="10" customFormat="1" ht="21.84" customHeight="1">
      <c r="A171" s="10"/>
      <c r="B171" s="134"/>
      <c r="C171" s="10"/>
      <c r="D171" s="135" t="s">
        <v>126</v>
      </c>
      <c r="E171" s="136"/>
      <c r="F171" s="136"/>
      <c r="G171" s="136"/>
      <c r="H171" s="136"/>
      <c r="I171" s="136"/>
      <c r="J171" s="137">
        <f>J373</f>
        <v>75000</v>
      </c>
      <c r="K171" s="10"/>
      <c r="L171" s="134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</row>
    <row r="172" s="10" customFormat="1" ht="21.84" customHeight="1">
      <c r="A172" s="10"/>
      <c r="B172" s="134"/>
      <c r="C172" s="10"/>
      <c r="D172" s="135" t="s">
        <v>117</v>
      </c>
      <c r="E172" s="136"/>
      <c r="F172" s="136"/>
      <c r="G172" s="136"/>
      <c r="H172" s="136"/>
      <c r="I172" s="136"/>
      <c r="J172" s="137">
        <f>J375</f>
        <v>147650</v>
      </c>
      <c r="K172" s="10"/>
      <c r="L172" s="134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</row>
    <row r="173" s="10" customFormat="1" ht="21.84" customHeight="1">
      <c r="A173" s="10"/>
      <c r="B173" s="134"/>
      <c r="C173" s="10"/>
      <c r="D173" s="135" t="s">
        <v>118</v>
      </c>
      <c r="E173" s="136"/>
      <c r="F173" s="136"/>
      <c r="G173" s="136"/>
      <c r="H173" s="136"/>
      <c r="I173" s="136"/>
      <c r="J173" s="137">
        <f>J379</f>
        <v>75300</v>
      </c>
      <c r="K173" s="10"/>
      <c r="L173" s="134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</row>
    <row r="174" s="10" customFormat="1" ht="21.84" customHeight="1">
      <c r="A174" s="10"/>
      <c r="B174" s="134"/>
      <c r="C174" s="10"/>
      <c r="D174" s="135" t="s">
        <v>122</v>
      </c>
      <c r="E174" s="136"/>
      <c r="F174" s="136"/>
      <c r="G174" s="136"/>
      <c r="H174" s="136"/>
      <c r="I174" s="136"/>
      <c r="J174" s="137">
        <f>J381</f>
        <v>46750</v>
      </c>
      <c r="K174" s="10"/>
      <c r="L174" s="134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</row>
    <row r="175" s="10" customFormat="1" ht="21.84" customHeight="1">
      <c r="A175" s="10"/>
      <c r="B175" s="134"/>
      <c r="C175" s="10"/>
      <c r="D175" s="135" t="s">
        <v>119</v>
      </c>
      <c r="E175" s="136"/>
      <c r="F175" s="136"/>
      <c r="G175" s="136"/>
      <c r="H175" s="136"/>
      <c r="I175" s="136"/>
      <c r="J175" s="137">
        <f>J383</f>
        <v>34878</v>
      </c>
      <c r="K175" s="10"/>
      <c r="L175" s="134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</row>
    <row r="176" s="10" customFormat="1" ht="21.84" customHeight="1">
      <c r="A176" s="10"/>
      <c r="B176" s="134"/>
      <c r="C176" s="10"/>
      <c r="D176" s="135" t="s">
        <v>127</v>
      </c>
      <c r="E176" s="136"/>
      <c r="F176" s="136"/>
      <c r="G176" s="136"/>
      <c r="H176" s="136"/>
      <c r="I176" s="136"/>
      <c r="J176" s="137">
        <f>J385</f>
        <v>168700</v>
      </c>
      <c r="K176" s="10"/>
      <c r="L176" s="134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</row>
    <row r="177" s="10" customFormat="1" ht="21.84" customHeight="1">
      <c r="A177" s="10"/>
      <c r="B177" s="134"/>
      <c r="C177" s="10"/>
      <c r="D177" s="135" t="s">
        <v>128</v>
      </c>
      <c r="E177" s="136"/>
      <c r="F177" s="136"/>
      <c r="G177" s="136"/>
      <c r="H177" s="136"/>
      <c r="I177" s="136"/>
      <c r="J177" s="137">
        <f>J387</f>
        <v>38960</v>
      </c>
      <c r="K177" s="10"/>
      <c r="L177" s="134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</row>
    <row r="178" s="10" customFormat="1" ht="21.84" customHeight="1">
      <c r="A178" s="10"/>
      <c r="B178" s="134"/>
      <c r="C178" s="10"/>
      <c r="D178" s="135" t="s">
        <v>120</v>
      </c>
      <c r="E178" s="136"/>
      <c r="F178" s="136"/>
      <c r="G178" s="136"/>
      <c r="H178" s="136"/>
      <c r="I178" s="136"/>
      <c r="J178" s="137">
        <f>J389</f>
        <v>23760</v>
      </c>
      <c r="K178" s="10"/>
      <c r="L178" s="134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</row>
    <row r="179" s="10" customFormat="1" ht="19.92" customHeight="1">
      <c r="A179" s="10"/>
      <c r="B179" s="134"/>
      <c r="C179" s="10"/>
      <c r="D179" s="135" t="s">
        <v>130</v>
      </c>
      <c r="E179" s="136"/>
      <c r="F179" s="136"/>
      <c r="G179" s="136"/>
      <c r="H179" s="136"/>
      <c r="I179" s="136"/>
      <c r="J179" s="137">
        <f>J391</f>
        <v>1545000</v>
      </c>
      <c r="K179" s="10"/>
      <c r="L179" s="134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</row>
    <row r="180" s="2" customFormat="1" ht="21.84" customHeight="1">
      <c r="A180" s="31"/>
      <c r="B180" s="32"/>
      <c r="C180" s="31"/>
      <c r="D180" s="31"/>
      <c r="E180" s="31"/>
      <c r="F180" s="31"/>
      <c r="G180" s="31"/>
      <c r="H180" s="31"/>
      <c r="I180" s="31"/>
      <c r="J180" s="31"/>
      <c r="K180" s="31"/>
      <c r="L180" s="47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</row>
    <row r="181" s="2" customFormat="1" ht="6.96" customHeight="1">
      <c r="A181" s="31"/>
      <c r="B181" s="32"/>
      <c r="C181" s="31"/>
      <c r="D181" s="31"/>
      <c r="E181" s="31"/>
      <c r="F181" s="31"/>
      <c r="G181" s="31"/>
      <c r="H181" s="31"/>
      <c r="I181" s="31"/>
      <c r="J181" s="31"/>
      <c r="K181" s="31"/>
      <c r="L181" s="47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</row>
    <row r="182" s="2" customFormat="1" ht="29.28" customHeight="1">
      <c r="A182" s="31"/>
      <c r="B182" s="32"/>
      <c r="C182" s="129" t="s">
        <v>131</v>
      </c>
      <c r="D182" s="31"/>
      <c r="E182" s="31"/>
      <c r="F182" s="31"/>
      <c r="G182" s="31"/>
      <c r="H182" s="31"/>
      <c r="I182" s="31"/>
      <c r="J182" s="138">
        <v>0</v>
      </c>
      <c r="K182" s="31"/>
      <c r="L182" s="47"/>
      <c r="N182" s="139" t="s">
        <v>41</v>
      </c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</row>
    <row r="183" s="2" customFormat="1" ht="18" customHeight="1">
      <c r="A183" s="31"/>
      <c r="B183" s="32"/>
      <c r="C183" s="31"/>
      <c r="D183" s="31"/>
      <c r="E183" s="31"/>
      <c r="F183" s="31"/>
      <c r="G183" s="31"/>
      <c r="H183" s="31"/>
      <c r="I183" s="31"/>
      <c r="J183" s="31"/>
      <c r="K183" s="31"/>
      <c r="L183" s="47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</row>
    <row r="184" s="2" customFormat="1" ht="29.28" customHeight="1">
      <c r="A184" s="31"/>
      <c r="B184" s="32"/>
      <c r="C184" s="108" t="s">
        <v>87</v>
      </c>
      <c r="D184" s="109"/>
      <c r="E184" s="109"/>
      <c r="F184" s="109"/>
      <c r="G184" s="109"/>
      <c r="H184" s="109"/>
      <c r="I184" s="109"/>
      <c r="J184" s="110">
        <f>ROUND(J94+J182,2)</f>
        <v>4680136</v>
      </c>
      <c r="K184" s="109"/>
      <c r="L184" s="47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</row>
    <row r="185" s="2" customFormat="1" ht="6.96" customHeight="1">
      <c r="A185" s="31"/>
      <c r="B185" s="52"/>
      <c r="C185" s="53"/>
      <c r="D185" s="53"/>
      <c r="E185" s="53"/>
      <c r="F185" s="53"/>
      <c r="G185" s="53"/>
      <c r="H185" s="53"/>
      <c r="I185" s="53"/>
      <c r="J185" s="53"/>
      <c r="K185" s="53"/>
      <c r="L185" s="47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</row>
    <row r="189" s="2" customFormat="1" ht="6.96" customHeight="1">
      <c r="A189" s="31"/>
      <c r="B189" s="54"/>
      <c r="C189" s="55"/>
      <c r="D189" s="55"/>
      <c r="E189" s="55"/>
      <c r="F189" s="55"/>
      <c r="G189" s="55"/>
      <c r="H189" s="55"/>
      <c r="I189" s="55"/>
      <c r="J189" s="55"/>
      <c r="K189" s="55"/>
      <c r="L189" s="47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</row>
    <row r="190" s="2" customFormat="1" ht="24.96" customHeight="1">
      <c r="A190" s="31"/>
      <c r="B190" s="32"/>
      <c r="C190" s="20" t="s">
        <v>132</v>
      </c>
      <c r="D190" s="31"/>
      <c r="E190" s="31"/>
      <c r="F190" s="31"/>
      <c r="G190" s="31"/>
      <c r="H190" s="31"/>
      <c r="I190" s="31"/>
      <c r="J190" s="31"/>
      <c r="K190" s="31"/>
      <c r="L190" s="47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</row>
    <row r="191" s="2" customFormat="1" ht="6.96" customHeight="1">
      <c r="A191" s="31"/>
      <c r="B191" s="32"/>
      <c r="C191" s="31"/>
      <c r="D191" s="31"/>
      <c r="E191" s="31"/>
      <c r="F191" s="31"/>
      <c r="G191" s="31"/>
      <c r="H191" s="31"/>
      <c r="I191" s="31"/>
      <c r="J191" s="31"/>
      <c r="K191" s="31"/>
      <c r="L191" s="47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</row>
    <row r="192" s="2" customFormat="1" ht="12" customHeight="1">
      <c r="A192" s="31"/>
      <c r="B192" s="32"/>
      <c r="C192" s="26" t="s">
        <v>14</v>
      </c>
      <c r="D192" s="31"/>
      <c r="E192" s="31"/>
      <c r="F192" s="31"/>
      <c r="G192" s="31"/>
      <c r="H192" s="31"/>
      <c r="I192" s="31"/>
      <c r="J192" s="31"/>
      <c r="K192" s="31"/>
      <c r="L192" s="47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</row>
    <row r="193" s="2" customFormat="1" ht="16.5" customHeight="1">
      <c r="A193" s="31"/>
      <c r="B193" s="32"/>
      <c r="C193" s="31"/>
      <c r="D193" s="31"/>
      <c r="E193" s="59" t="str">
        <f>E7</f>
        <v>Varianta 1 - montáž a dodávka výtahu vč. stavebních prací</v>
      </c>
      <c r="F193" s="31"/>
      <c r="G193" s="31"/>
      <c r="H193" s="31"/>
      <c r="I193" s="31"/>
      <c r="J193" s="31"/>
      <c r="K193" s="31"/>
      <c r="L193" s="47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</row>
    <row r="194" s="2" customFormat="1" ht="6.96" customHeight="1">
      <c r="A194" s="31"/>
      <c r="B194" s="32"/>
      <c r="C194" s="31"/>
      <c r="D194" s="31"/>
      <c r="E194" s="31"/>
      <c r="F194" s="31"/>
      <c r="G194" s="31"/>
      <c r="H194" s="31"/>
      <c r="I194" s="31"/>
      <c r="J194" s="31"/>
      <c r="K194" s="31"/>
      <c r="L194" s="47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</row>
    <row r="195" s="2" customFormat="1" ht="12" customHeight="1">
      <c r="A195" s="31"/>
      <c r="B195" s="32"/>
      <c r="C195" s="26" t="s">
        <v>18</v>
      </c>
      <c r="D195" s="31"/>
      <c r="E195" s="31"/>
      <c r="F195" s="23" t="str">
        <f>F10</f>
        <v>Obecní úřad Loděnice</v>
      </c>
      <c r="G195" s="31"/>
      <c r="H195" s="31"/>
      <c r="I195" s="26" t="s">
        <v>20</v>
      </c>
      <c r="J195" s="61" t="str">
        <f>IF(J10="","",J10)</f>
        <v>18. 8. 2021</v>
      </c>
      <c r="K195" s="31"/>
      <c r="L195" s="47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</row>
    <row r="196" s="2" customFormat="1" ht="6.96" customHeight="1">
      <c r="A196" s="31"/>
      <c r="B196" s="32"/>
      <c r="C196" s="31"/>
      <c r="D196" s="31"/>
      <c r="E196" s="31"/>
      <c r="F196" s="31"/>
      <c r="G196" s="31"/>
      <c r="H196" s="31"/>
      <c r="I196" s="31"/>
      <c r="J196" s="31"/>
      <c r="K196" s="31"/>
      <c r="L196" s="47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</row>
    <row r="197" s="2" customFormat="1" ht="25.65" customHeight="1">
      <c r="A197" s="31"/>
      <c r="B197" s="32"/>
      <c r="C197" s="26" t="s">
        <v>22</v>
      </c>
      <c r="D197" s="31"/>
      <c r="E197" s="31"/>
      <c r="F197" s="23" t="str">
        <f>E13</f>
        <v>Obec Loděnice</v>
      </c>
      <c r="G197" s="31"/>
      <c r="H197" s="31"/>
      <c r="I197" s="26" t="s">
        <v>28</v>
      </c>
      <c r="J197" s="27" t="str">
        <f>E19</f>
        <v>SPEKTRA PRO spol.s.r.o., Beroun</v>
      </c>
      <c r="K197" s="31"/>
      <c r="L197" s="47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</row>
    <row r="198" s="2" customFormat="1" ht="15.15" customHeight="1">
      <c r="A198" s="31"/>
      <c r="B198" s="32"/>
      <c r="C198" s="26" t="s">
        <v>26</v>
      </c>
      <c r="D198" s="31"/>
      <c r="E198" s="31"/>
      <c r="F198" s="23" t="str">
        <f>IF(E16="","",E16)</f>
        <v xml:space="preserve"> </v>
      </c>
      <c r="G198" s="31"/>
      <c r="H198" s="31"/>
      <c r="I198" s="26" t="s">
        <v>31</v>
      </c>
      <c r="J198" s="27" t="str">
        <f>E22</f>
        <v>Zdeněk Drda</v>
      </c>
      <c r="K198" s="31"/>
      <c r="L198" s="47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</row>
    <row r="199" s="2" customFormat="1" ht="10.32" customHeight="1">
      <c r="A199" s="31"/>
      <c r="B199" s="32"/>
      <c r="C199" s="31"/>
      <c r="D199" s="31"/>
      <c r="E199" s="31"/>
      <c r="F199" s="31"/>
      <c r="G199" s="31"/>
      <c r="H199" s="31"/>
      <c r="I199" s="31"/>
      <c r="J199" s="31"/>
      <c r="K199" s="31"/>
      <c r="L199" s="47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</row>
    <row r="200" s="11" customFormat="1" ht="29.28" customHeight="1">
      <c r="A200" s="140"/>
      <c r="B200" s="141"/>
      <c r="C200" s="142" t="s">
        <v>133</v>
      </c>
      <c r="D200" s="143" t="s">
        <v>62</v>
      </c>
      <c r="E200" s="143" t="s">
        <v>58</v>
      </c>
      <c r="F200" s="143" t="s">
        <v>59</v>
      </c>
      <c r="G200" s="143" t="s">
        <v>134</v>
      </c>
      <c r="H200" s="143" t="s">
        <v>135</v>
      </c>
      <c r="I200" s="143" t="s">
        <v>136</v>
      </c>
      <c r="J200" s="143" t="s">
        <v>94</v>
      </c>
      <c r="K200" s="144" t="s">
        <v>137</v>
      </c>
      <c r="L200" s="145"/>
      <c r="M200" s="78" t="s">
        <v>1</v>
      </c>
      <c r="N200" s="79" t="s">
        <v>41</v>
      </c>
      <c r="O200" s="79" t="s">
        <v>138</v>
      </c>
      <c r="P200" s="79" t="s">
        <v>139</v>
      </c>
      <c r="Q200" s="79" t="s">
        <v>140</v>
      </c>
      <c r="R200" s="79" t="s">
        <v>141</v>
      </c>
      <c r="S200" s="79" t="s">
        <v>142</v>
      </c>
      <c r="T200" s="80" t="s">
        <v>143</v>
      </c>
      <c r="U200" s="140"/>
      <c r="V200" s="140"/>
      <c r="W200" s="140"/>
      <c r="X200" s="140"/>
      <c r="Y200" s="140"/>
      <c r="Z200" s="140"/>
      <c r="AA200" s="140"/>
      <c r="AB200" s="140"/>
      <c r="AC200" s="140"/>
      <c r="AD200" s="140"/>
      <c r="AE200" s="140"/>
    </row>
    <row r="201" s="2" customFormat="1" ht="22.8" customHeight="1">
      <c r="A201" s="31"/>
      <c r="B201" s="32"/>
      <c r="C201" s="85" t="s">
        <v>144</v>
      </c>
      <c r="D201" s="31"/>
      <c r="E201" s="31"/>
      <c r="F201" s="31"/>
      <c r="G201" s="31"/>
      <c r="H201" s="31"/>
      <c r="I201" s="31"/>
      <c r="J201" s="146">
        <f>BK201</f>
        <v>4680136</v>
      </c>
      <c r="K201" s="31"/>
      <c r="L201" s="32"/>
      <c r="M201" s="81"/>
      <c r="N201" s="65"/>
      <c r="O201" s="82"/>
      <c r="P201" s="147">
        <f>P202+P205</f>
        <v>94.60299999999998</v>
      </c>
      <c r="Q201" s="82"/>
      <c r="R201" s="147">
        <f>R202+R205</f>
        <v>29.531549999999996</v>
      </c>
      <c r="S201" s="82"/>
      <c r="T201" s="148">
        <f>T202+T205</f>
        <v>9.0996400000000008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T201" s="16" t="s">
        <v>76</v>
      </c>
      <c r="AU201" s="16" t="s">
        <v>96</v>
      </c>
      <c r="BK201" s="149">
        <f>BK202+BK205</f>
        <v>4680136</v>
      </c>
    </row>
    <row r="202" s="12" customFormat="1" ht="25.92" customHeight="1">
      <c r="A202" s="12"/>
      <c r="B202" s="150"/>
      <c r="C202" s="12"/>
      <c r="D202" s="151" t="s">
        <v>76</v>
      </c>
      <c r="E202" s="152" t="s">
        <v>145</v>
      </c>
      <c r="F202" s="152" t="s">
        <v>146</v>
      </c>
      <c r="G202" s="12"/>
      <c r="H202" s="12"/>
      <c r="I202" s="12"/>
      <c r="J202" s="153">
        <f>BK202</f>
        <v>666000</v>
      </c>
      <c r="K202" s="12"/>
      <c r="L202" s="150"/>
      <c r="M202" s="154"/>
      <c r="N202" s="155"/>
      <c r="O202" s="155"/>
      <c r="P202" s="156">
        <f>P203</f>
        <v>0</v>
      </c>
      <c r="Q202" s="155"/>
      <c r="R202" s="156">
        <f>R203</f>
        <v>0</v>
      </c>
      <c r="S202" s="155"/>
      <c r="T202" s="157">
        <f>T203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51" t="s">
        <v>147</v>
      </c>
      <c r="AT202" s="158" t="s">
        <v>76</v>
      </c>
      <c r="AU202" s="158" t="s">
        <v>77</v>
      </c>
      <c r="AY202" s="151" t="s">
        <v>148</v>
      </c>
      <c r="BK202" s="159">
        <f>BK203</f>
        <v>666000</v>
      </c>
    </row>
    <row r="203" s="12" customFormat="1" ht="22.8" customHeight="1">
      <c r="A203" s="12"/>
      <c r="B203" s="150"/>
      <c r="C203" s="12"/>
      <c r="D203" s="151" t="s">
        <v>76</v>
      </c>
      <c r="E203" s="160" t="s">
        <v>149</v>
      </c>
      <c r="F203" s="160" t="s">
        <v>150</v>
      </c>
      <c r="G203" s="12"/>
      <c r="H203" s="12"/>
      <c r="I203" s="12"/>
      <c r="J203" s="161">
        <f>BK203</f>
        <v>666000</v>
      </c>
      <c r="K203" s="12"/>
      <c r="L203" s="150"/>
      <c r="M203" s="154"/>
      <c r="N203" s="155"/>
      <c r="O203" s="155"/>
      <c r="P203" s="156">
        <f>P204</f>
        <v>0</v>
      </c>
      <c r="Q203" s="155"/>
      <c r="R203" s="156">
        <f>R204</f>
        <v>0</v>
      </c>
      <c r="S203" s="155"/>
      <c r="T203" s="157">
        <f>T204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51" t="s">
        <v>147</v>
      </c>
      <c r="AT203" s="158" t="s">
        <v>76</v>
      </c>
      <c r="AU203" s="158" t="s">
        <v>82</v>
      </c>
      <c r="AY203" s="151" t="s">
        <v>148</v>
      </c>
      <c r="BK203" s="159">
        <f>BK204</f>
        <v>666000</v>
      </c>
    </row>
    <row r="204" s="2" customFormat="1" ht="16.5" customHeight="1">
      <c r="A204" s="31"/>
      <c r="B204" s="162"/>
      <c r="C204" s="163" t="s">
        <v>82</v>
      </c>
      <c r="D204" s="163" t="s">
        <v>151</v>
      </c>
      <c r="E204" s="164" t="s">
        <v>152</v>
      </c>
      <c r="F204" s="165" t="s">
        <v>153</v>
      </c>
      <c r="G204" s="166" t="s">
        <v>154</v>
      </c>
      <c r="H204" s="167">
        <v>1</v>
      </c>
      <c r="I204" s="168">
        <v>666000</v>
      </c>
      <c r="J204" s="168">
        <f>ROUND(I204*H204,2)</f>
        <v>666000</v>
      </c>
      <c r="K204" s="165" t="s">
        <v>1</v>
      </c>
      <c r="L204" s="32"/>
      <c r="M204" s="169" t="s">
        <v>1</v>
      </c>
      <c r="N204" s="170" t="s">
        <v>42</v>
      </c>
      <c r="O204" s="171">
        <v>0</v>
      </c>
      <c r="P204" s="171">
        <f>O204*H204</f>
        <v>0</v>
      </c>
      <c r="Q204" s="171">
        <v>0</v>
      </c>
      <c r="R204" s="171">
        <f>Q204*H204</f>
        <v>0</v>
      </c>
      <c r="S204" s="171">
        <v>0</v>
      </c>
      <c r="T204" s="172">
        <f>S204*H204</f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73" t="s">
        <v>155</v>
      </c>
      <c r="AT204" s="173" t="s">
        <v>151</v>
      </c>
      <c r="AU204" s="173" t="s">
        <v>88</v>
      </c>
      <c r="AY204" s="16" t="s">
        <v>148</v>
      </c>
      <c r="BE204" s="174">
        <f>IF(N204="základní",J204,0)</f>
        <v>666000</v>
      </c>
      <c r="BF204" s="174">
        <f>IF(N204="snížená",J204,0)</f>
        <v>0</v>
      </c>
      <c r="BG204" s="174">
        <f>IF(N204="zákl. přenesená",J204,0)</f>
        <v>0</v>
      </c>
      <c r="BH204" s="174">
        <f>IF(N204="sníž. přenesená",J204,0)</f>
        <v>0</v>
      </c>
      <c r="BI204" s="174">
        <f>IF(N204="nulová",J204,0)</f>
        <v>0</v>
      </c>
      <c r="BJ204" s="16" t="s">
        <v>82</v>
      </c>
      <c r="BK204" s="174">
        <f>ROUND(I204*H204,2)</f>
        <v>666000</v>
      </c>
      <c r="BL204" s="16" t="s">
        <v>155</v>
      </c>
      <c r="BM204" s="173" t="s">
        <v>156</v>
      </c>
    </row>
    <row r="205" s="12" customFormat="1" ht="25.92" customHeight="1">
      <c r="A205" s="12"/>
      <c r="B205" s="150"/>
      <c r="C205" s="12"/>
      <c r="D205" s="151" t="s">
        <v>76</v>
      </c>
      <c r="E205" s="152" t="s">
        <v>157</v>
      </c>
      <c r="F205" s="152" t="s">
        <v>157</v>
      </c>
      <c r="G205" s="12"/>
      <c r="H205" s="12"/>
      <c r="I205" s="12"/>
      <c r="J205" s="153">
        <f>BK205</f>
        <v>4014136</v>
      </c>
      <c r="K205" s="12"/>
      <c r="L205" s="150"/>
      <c r="M205" s="154"/>
      <c r="N205" s="155"/>
      <c r="O205" s="155"/>
      <c r="P205" s="156">
        <f>P206+P250+P287+P339+P391</f>
        <v>94.60299999999998</v>
      </c>
      <c r="Q205" s="155"/>
      <c r="R205" s="156">
        <f>R206+R250+R287+R339+R391</f>
        <v>29.531549999999996</v>
      </c>
      <c r="S205" s="155"/>
      <c r="T205" s="157">
        <f>T206+T250+T287+T339+T391</f>
        <v>9.0996400000000008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151" t="s">
        <v>158</v>
      </c>
      <c r="AT205" s="158" t="s">
        <v>76</v>
      </c>
      <c r="AU205" s="158" t="s">
        <v>77</v>
      </c>
      <c r="AY205" s="151" t="s">
        <v>148</v>
      </c>
      <c r="BK205" s="159">
        <f>BK206+BK250+BK287+BK339+BK391</f>
        <v>4014136</v>
      </c>
    </row>
    <row r="206" s="12" customFormat="1" ht="22.8" customHeight="1">
      <c r="A206" s="12"/>
      <c r="B206" s="150"/>
      <c r="C206" s="12"/>
      <c r="D206" s="151" t="s">
        <v>76</v>
      </c>
      <c r="E206" s="160" t="s">
        <v>159</v>
      </c>
      <c r="F206" s="160" t="s">
        <v>160</v>
      </c>
      <c r="G206" s="12"/>
      <c r="H206" s="12"/>
      <c r="I206" s="12"/>
      <c r="J206" s="161">
        <f>BK206</f>
        <v>288417</v>
      </c>
      <c r="K206" s="12"/>
      <c r="L206" s="150"/>
      <c r="M206" s="154"/>
      <c r="N206" s="155"/>
      <c r="O206" s="155"/>
      <c r="P206" s="156">
        <f>P207+P236</f>
        <v>23.923999999999999</v>
      </c>
      <c r="Q206" s="155"/>
      <c r="R206" s="156">
        <f>R207+R236</f>
        <v>9.2038999999999991</v>
      </c>
      <c r="S206" s="155"/>
      <c r="T206" s="157">
        <f>T207+T236</f>
        <v>2.27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151" t="s">
        <v>158</v>
      </c>
      <c r="AT206" s="158" t="s">
        <v>76</v>
      </c>
      <c r="AU206" s="158" t="s">
        <v>82</v>
      </c>
      <c r="AY206" s="151" t="s">
        <v>148</v>
      </c>
      <c r="BK206" s="159">
        <f>BK207+BK236</f>
        <v>288417</v>
      </c>
    </row>
    <row r="207" s="12" customFormat="1" ht="20.88" customHeight="1">
      <c r="A207" s="12"/>
      <c r="B207" s="150"/>
      <c r="C207" s="12"/>
      <c r="D207" s="151" t="s">
        <v>76</v>
      </c>
      <c r="E207" s="160" t="s">
        <v>161</v>
      </c>
      <c r="F207" s="160" t="s">
        <v>162</v>
      </c>
      <c r="G207" s="12"/>
      <c r="H207" s="12"/>
      <c r="I207" s="12"/>
      <c r="J207" s="161">
        <f>BK207</f>
        <v>224417</v>
      </c>
      <c r="K207" s="12"/>
      <c r="L207" s="150"/>
      <c r="M207" s="154"/>
      <c r="N207" s="155"/>
      <c r="O207" s="155"/>
      <c r="P207" s="156">
        <f>P208+P211+P213+P215+P218+P221+P223+P224+P227+P230+P233</f>
        <v>22.381</v>
      </c>
      <c r="Q207" s="155"/>
      <c r="R207" s="156">
        <f>R208+R211+R213+R215+R218+R221+R223+R224+R227+R230+R233</f>
        <v>9.1946399999999997</v>
      </c>
      <c r="S207" s="155"/>
      <c r="T207" s="157">
        <f>T208+T211+T213+T215+T218+T221+T223+T224+T227+T230+T233</f>
        <v>2.27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151" t="s">
        <v>82</v>
      </c>
      <c r="AT207" s="158" t="s">
        <v>76</v>
      </c>
      <c r="AU207" s="158" t="s">
        <v>88</v>
      </c>
      <c r="AY207" s="151" t="s">
        <v>148</v>
      </c>
      <c r="BK207" s="159">
        <f>BK208+BK211+BK213+BK215+BK218+BK221+BK223+BK224+BK227+BK230+BK233</f>
        <v>224417</v>
      </c>
    </row>
    <row r="208" s="13" customFormat="1" ht="20.88" customHeight="1">
      <c r="A208" s="13"/>
      <c r="B208" s="175"/>
      <c r="C208" s="13"/>
      <c r="D208" s="176" t="s">
        <v>76</v>
      </c>
      <c r="E208" s="176" t="s">
        <v>82</v>
      </c>
      <c r="F208" s="176" t="s">
        <v>163</v>
      </c>
      <c r="G208" s="13"/>
      <c r="H208" s="13"/>
      <c r="I208" s="13"/>
      <c r="J208" s="177">
        <f>BK208</f>
        <v>21630</v>
      </c>
      <c r="K208" s="13"/>
      <c r="L208" s="175"/>
      <c r="M208" s="178"/>
      <c r="N208" s="179"/>
      <c r="O208" s="179"/>
      <c r="P208" s="180">
        <f>SUM(P209:P210)</f>
        <v>4.8630000000000004</v>
      </c>
      <c r="Q208" s="179"/>
      <c r="R208" s="180">
        <f>SUM(R209:R210)</f>
        <v>0</v>
      </c>
      <c r="S208" s="179"/>
      <c r="T208" s="181">
        <f>SUM(T209:T210)</f>
        <v>0</v>
      </c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R208" s="176" t="s">
        <v>82</v>
      </c>
      <c r="AT208" s="182" t="s">
        <v>76</v>
      </c>
      <c r="AU208" s="182" t="s">
        <v>147</v>
      </c>
      <c r="AY208" s="176" t="s">
        <v>148</v>
      </c>
      <c r="BK208" s="183">
        <f>SUM(BK209:BK210)</f>
        <v>21630</v>
      </c>
    </row>
    <row r="209" s="2" customFormat="1" ht="24.15" customHeight="1">
      <c r="A209" s="31"/>
      <c r="B209" s="162"/>
      <c r="C209" s="163" t="s">
        <v>88</v>
      </c>
      <c r="D209" s="163" t="s">
        <v>151</v>
      </c>
      <c r="E209" s="164" t="s">
        <v>164</v>
      </c>
      <c r="F209" s="165" t="s">
        <v>165</v>
      </c>
      <c r="G209" s="166" t="s">
        <v>154</v>
      </c>
      <c r="H209" s="167">
        <v>1</v>
      </c>
      <c r="I209" s="168">
        <v>21630</v>
      </c>
      <c r="J209" s="168">
        <f>ROUND(I209*H209,2)</f>
        <v>21630</v>
      </c>
      <c r="K209" s="165" t="s">
        <v>1</v>
      </c>
      <c r="L209" s="32"/>
      <c r="M209" s="169" t="s">
        <v>1</v>
      </c>
      <c r="N209" s="170" t="s">
        <v>42</v>
      </c>
      <c r="O209" s="171">
        <v>4.8630000000000004</v>
      </c>
      <c r="P209" s="171">
        <f>O209*H209</f>
        <v>4.8630000000000004</v>
      </c>
      <c r="Q209" s="171">
        <v>0</v>
      </c>
      <c r="R209" s="171">
        <f>Q209*H209</f>
        <v>0</v>
      </c>
      <c r="S209" s="171">
        <v>0</v>
      </c>
      <c r="T209" s="172">
        <f>S209*H209</f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73" t="s">
        <v>158</v>
      </c>
      <c r="AT209" s="173" t="s">
        <v>151</v>
      </c>
      <c r="AU209" s="173" t="s">
        <v>158</v>
      </c>
      <c r="AY209" s="16" t="s">
        <v>148</v>
      </c>
      <c r="BE209" s="174">
        <f>IF(N209="základní",J209,0)</f>
        <v>21630</v>
      </c>
      <c r="BF209" s="174">
        <f>IF(N209="snížená",J209,0)</f>
        <v>0</v>
      </c>
      <c r="BG209" s="174">
        <f>IF(N209="zákl. přenesená",J209,0)</f>
        <v>0</v>
      </c>
      <c r="BH209" s="174">
        <f>IF(N209="sníž. přenesená",J209,0)</f>
        <v>0</v>
      </c>
      <c r="BI209" s="174">
        <f>IF(N209="nulová",J209,0)</f>
        <v>0</v>
      </c>
      <c r="BJ209" s="16" t="s">
        <v>82</v>
      </c>
      <c r="BK209" s="174">
        <f>ROUND(I209*H209,2)</f>
        <v>21630</v>
      </c>
      <c r="BL209" s="16" t="s">
        <v>158</v>
      </c>
      <c r="BM209" s="173" t="s">
        <v>166</v>
      </c>
    </row>
    <row r="210" s="2" customFormat="1">
      <c r="A210" s="31"/>
      <c r="B210" s="32"/>
      <c r="C210" s="31"/>
      <c r="D210" s="184" t="s">
        <v>167</v>
      </c>
      <c r="E210" s="31"/>
      <c r="F210" s="185" t="s">
        <v>168</v>
      </c>
      <c r="G210" s="31"/>
      <c r="H210" s="31"/>
      <c r="I210" s="31"/>
      <c r="J210" s="31"/>
      <c r="K210" s="31"/>
      <c r="L210" s="32"/>
      <c r="M210" s="186"/>
      <c r="N210" s="187"/>
      <c r="O210" s="69"/>
      <c r="P210" s="69"/>
      <c r="Q210" s="69"/>
      <c r="R210" s="69"/>
      <c r="S210" s="69"/>
      <c r="T210" s="70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T210" s="16" t="s">
        <v>167</v>
      </c>
      <c r="AU210" s="16" t="s">
        <v>158</v>
      </c>
    </row>
    <row r="211" s="13" customFormat="1" ht="20.88" customHeight="1">
      <c r="A211" s="13"/>
      <c r="B211" s="175"/>
      <c r="C211" s="13"/>
      <c r="D211" s="176" t="s">
        <v>76</v>
      </c>
      <c r="E211" s="176" t="s">
        <v>88</v>
      </c>
      <c r="F211" s="176" t="s">
        <v>169</v>
      </c>
      <c r="G211" s="13"/>
      <c r="H211" s="13"/>
      <c r="I211" s="13"/>
      <c r="J211" s="177">
        <f>BK211</f>
        <v>6600</v>
      </c>
      <c r="K211" s="13"/>
      <c r="L211" s="175"/>
      <c r="M211" s="178"/>
      <c r="N211" s="179"/>
      <c r="O211" s="179"/>
      <c r="P211" s="180">
        <f>P212</f>
        <v>0.58399999999999996</v>
      </c>
      <c r="Q211" s="179"/>
      <c r="R211" s="180">
        <f>R212</f>
        <v>2.45329</v>
      </c>
      <c r="S211" s="179"/>
      <c r="T211" s="181">
        <f>T212</f>
        <v>0</v>
      </c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R211" s="176" t="s">
        <v>82</v>
      </c>
      <c r="AT211" s="182" t="s">
        <v>76</v>
      </c>
      <c r="AU211" s="182" t="s">
        <v>147</v>
      </c>
      <c r="AY211" s="176" t="s">
        <v>148</v>
      </c>
      <c r="BK211" s="183">
        <f>BK212</f>
        <v>6600</v>
      </c>
    </row>
    <row r="212" s="2" customFormat="1" ht="21.75" customHeight="1">
      <c r="A212" s="31"/>
      <c r="B212" s="162"/>
      <c r="C212" s="163" t="s">
        <v>147</v>
      </c>
      <c r="D212" s="163" t="s">
        <v>151</v>
      </c>
      <c r="E212" s="164" t="s">
        <v>170</v>
      </c>
      <c r="F212" s="165" t="s">
        <v>171</v>
      </c>
      <c r="G212" s="166" t="s">
        <v>154</v>
      </c>
      <c r="H212" s="167">
        <v>1</v>
      </c>
      <c r="I212" s="168">
        <v>6600</v>
      </c>
      <c r="J212" s="168">
        <f>ROUND(I212*H212,2)</f>
        <v>6600</v>
      </c>
      <c r="K212" s="165" t="s">
        <v>1</v>
      </c>
      <c r="L212" s="32"/>
      <c r="M212" s="169" t="s">
        <v>1</v>
      </c>
      <c r="N212" s="170" t="s">
        <v>42</v>
      </c>
      <c r="O212" s="171">
        <v>0.58399999999999996</v>
      </c>
      <c r="P212" s="171">
        <f>O212*H212</f>
        <v>0.58399999999999996</v>
      </c>
      <c r="Q212" s="171">
        <v>2.45329</v>
      </c>
      <c r="R212" s="171">
        <f>Q212*H212</f>
        <v>2.45329</v>
      </c>
      <c r="S212" s="171">
        <v>0</v>
      </c>
      <c r="T212" s="172">
        <f>S212*H212</f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73" t="s">
        <v>158</v>
      </c>
      <c r="AT212" s="173" t="s">
        <v>151</v>
      </c>
      <c r="AU212" s="173" t="s">
        <v>158</v>
      </c>
      <c r="AY212" s="16" t="s">
        <v>148</v>
      </c>
      <c r="BE212" s="174">
        <f>IF(N212="základní",J212,0)</f>
        <v>6600</v>
      </c>
      <c r="BF212" s="174">
        <f>IF(N212="snížená",J212,0)</f>
        <v>0</v>
      </c>
      <c r="BG212" s="174">
        <f>IF(N212="zákl. přenesená",J212,0)</f>
        <v>0</v>
      </c>
      <c r="BH212" s="174">
        <f>IF(N212="sníž. přenesená",J212,0)</f>
        <v>0</v>
      </c>
      <c r="BI212" s="174">
        <f>IF(N212="nulová",J212,0)</f>
        <v>0</v>
      </c>
      <c r="BJ212" s="16" t="s">
        <v>82</v>
      </c>
      <c r="BK212" s="174">
        <f>ROUND(I212*H212,2)</f>
        <v>6600</v>
      </c>
      <c r="BL212" s="16" t="s">
        <v>158</v>
      </c>
      <c r="BM212" s="173" t="s">
        <v>172</v>
      </c>
    </row>
    <row r="213" s="13" customFormat="1" ht="20.88" customHeight="1">
      <c r="A213" s="13"/>
      <c r="B213" s="175"/>
      <c r="C213" s="13"/>
      <c r="D213" s="176" t="s">
        <v>76</v>
      </c>
      <c r="E213" s="176" t="s">
        <v>147</v>
      </c>
      <c r="F213" s="176" t="s">
        <v>173</v>
      </c>
      <c r="G213" s="13"/>
      <c r="H213" s="13"/>
      <c r="I213" s="13"/>
      <c r="J213" s="177">
        <f>BK213</f>
        <v>50400</v>
      </c>
      <c r="K213" s="13"/>
      <c r="L213" s="175"/>
      <c r="M213" s="178"/>
      <c r="N213" s="179"/>
      <c r="O213" s="179"/>
      <c r="P213" s="180">
        <f>P214</f>
        <v>3.7650000000000001</v>
      </c>
      <c r="Q213" s="179"/>
      <c r="R213" s="180">
        <f>R214</f>
        <v>1.80972</v>
      </c>
      <c r="S213" s="179"/>
      <c r="T213" s="181">
        <f>T214</f>
        <v>0</v>
      </c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R213" s="176" t="s">
        <v>82</v>
      </c>
      <c r="AT213" s="182" t="s">
        <v>76</v>
      </c>
      <c r="AU213" s="182" t="s">
        <v>147</v>
      </c>
      <c r="AY213" s="176" t="s">
        <v>148</v>
      </c>
      <c r="BK213" s="183">
        <f>BK214</f>
        <v>50400</v>
      </c>
    </row>
    <row r="214" s="2" customFormat="1" ht="16.5" customHeight="1">
      <c r="A214" s="31"/>
      <c r="B214" s="162"/>
      <c r="C214" s="163" t="s">
        <v>158</v>
      </c>
      <c r="D214" s="163" t="s">
        <v>151</v>
      </c>
      <c r="E214" s="164" t="s">
        <v>174</v>
      </c>
      <c r="F214" s="165" t="s">
        <v>175</v>
      </c>
      <c r="G214" s="166" t="s">
        <v>154</v>
      </c>
      <c r="H214" s="167">
        <v>1</v>
      </c>
      <c r="I214" s="168">
        <v>50400</v>
      </c>
      <c r="J214" s="168">
        <f>ROUND(I214*H214,2)</f>
        <v>50400</v>
      </c>
      <c r="K214" s="165" t="s">
        <v>1</v>
      </c>
      <c r="L214" s="32"/>
      <c r="M214" s="169" t="s">
        <v>1</v>
      </c>
      <c r="N214" s="170" t="s">
        <v>42</v>
      </c>
      <c r="O214" s="171">
        <v>3.7650000000000001</v>
      </c>
      <c r="P214" s="171">
        <f>O214*H214</f>
        <v>3.7650000000000001</v>
      </c>
      <c r="Q214" s="171">
        <v>1.80972</v>
      </c>
      <c r="R214" s="171">
        <f>Q214*H214</f>
        <v>1.80972</v>
      </c>
      <c r="S214" s="171">
        <v>0</v>
      </c>
      <c r="T214" s="172">
        <f>S214*H214</f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73" t="s">
        <v>158</v>
      </c>
      <c r="AT214" s="173" t="s">
        <v>151</v>
      </c>
      <c r="AU214" s="173" t="s">
        <v>158</v>
      </c>
      <c r="AY214" s="16" t="s">
        <v>148</v>
      </c>
      <c r="BE214" s="174">
        <f>IF(N214="základní",J214,0)</f>
        <v>50400</v>
      </c>
      <c r="BF214" s="174">
        <f>IF(N214="snížená",J214,0)</f>
        <v>0</v>
      </c>
      <c r="BG214" s="174">
        <f>IF(N214="zákl. přenesená",J214,0)</f>
        <v>0</v>
      </c>
      <c r="BH214" s="174">
        <f>IF(N214="sníž. přenesená",J214,0)</f>
        <v>0</v>
      </c>
      <c r="BI214" s="174">
        <f>IF(N214="nulová",J214,0)</f>
        <v>0</v>
      </c>
      <c r="BJ214" s="16" t="s">
        <v>82</v>
      </c>
      <c r="BK214" s="174">
        <f>ROUND(I214*H214,2)</f>
        <v>50400</v>
      </c>
      <c r="BL214" s="16" t="s">
        <v>158</v>
      </c>
      <c r="BM214" s="173" t="s">
        <v>176</v>
      </c>
    </row>
    <row r="215" s="13" customFormat="1" ht="20.88" customHeight="1">
      <c r="A215" s="13"/>
      <c r="B215" s="175"/>
      <c r="C215" s="13"/>
      <c r="D215" s="176" t="s">
        <v>76</v>
      </c>
      <c r="E215" s="176" t="s">
        <v>158</v>
      </c>
      <c r="F215" s="176" t="s">
        <v>177</v>
      </c>
      <c r="G215" s="13"/>
      <c r="H215" s="13"/>
      <c r="I215" s="13"/>
      <c r="J215" s="177">
        <f>BK215</f>
        <v>29400</v>
      </c>
      <c r="K215" s="13"/>
      <c r="L215" s="175"/>
      <c r="M215" s="178"/>
      <c r="N215" s="179"/>
      <c r="O215" s="179"/>
      <c r="P215" s="180">
        <f>SUM(P216:P217)</f>
        <v>1.224</v>
      </c>
      <c r="Q215" s="179"/>
      <c r="R215" s="180">
        <f>SUM(R216:R217)</f>
        <v>2.45343</v>
      </c>
      <c r="S215" s="179"/>
      <c r="T215" s="181">
        <f>SUM(T216:T217)</f>
        <v>0</v>
      </c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R215" s="176" t="s">
        <v>82</v>
      </c>
      <c r="AT215" s="182" t="s">
        <v>76</v>
      </c>
      <c r="AU215" s="182" t="s">
        <v>147</v>
      </c>
      <c r="AY215" s="176" t="s">
        <v>148</v>
      </c>
      <c r="BK215" s="183">
        <f>SUM(BK216:BK217)</f>
        <v>29400</v>
      </c>
    </row>
    <row r="216" s="2" customFormat="1" ht="24.15" customHeight="1">
      <c r="A216" s="31"/>
      <c r="B216" s="162"/>
      <c r="C216" s="163" t="s">
        <v>178</v>
      </c>
      <c r="D216" s="163" t="s">
        <v>151</v>
      </c>
      <c r="E216" s="164" t="s">
        <v>179</v>
      </c>
      <c r="F216" s="165" t="s">
        <v>180</v>
      </c>
      <c r="G216" s="166" t="s">
        <v>154</v>
      </c>
      <c r="H216" s="167">
        <v>1</v>
      </c>
      <c r="I216" s="168">
        <v>29400</v>
      </c>
      <c r="J216" s="168">
        <f>ROUND(I216*H216,2)</f>
        <v>29400</v>
      </c>
      <c r="K216" s="165" t="s">
        <v>1</v>
      </c>
      <c r="L216" s="32"/>
      <c r="M216" s="169" t="s">
        <v>1</v>
      </c>
      <c r="N216" s="170" t="s">
        <v>42</v>
      </c>
      <c r="O216" s="171">
        <v>1.224</v>
      </c>
      <c r="P216" s="171">
        <f>O216*H216</f>
        <v>1.224</v>
      </c>
      <c r="Q216" s="171">
        <v>2.45343</v>
      </c>
      <c r="R216" s="171">
        <f>Q216*H216</f>
        <v>2.45343</v>
      </c>
      <c r="S216" s="171">
        <v>0</v>
      </c>
      <c r="T216" s="172">
        <f>S216*H216</f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73" t="s">
        <v>158</v>
      </c>
      <c r="AT216" s="173" t="s">
        <v>151</v>
      </c>
      <c r="AU216" s="173" t="s">
        <v>158</v>
      </c>
      <c r="AY216" s="16" t="s">
        <v>148</v>
      </c>
      <c r="BE216" s="174">
        <f>IF(N216="základní",J216,0)</f>
        <v>29400</v>
      </c>
      <c r="BF216" s="174">
        <f>IF(N216="snížená",J216,0)</f>
        <v>0</v>
      </c>
      <c r="BG216" s="174">
        <f>IF(N216="zákl. přenesená",J216,0)</f>
        <v>0</v>
      </c>
      <c r="BH216" s="174">
        <f>IF(N216="sníž. přenesená",J216,0)</f>
        <v>0</v>
      </c>
      <c r="BI216" s="174">
        <f>IF(N216="nulová",J216,0)</f>
        <v>0</v>
      </c>
      <c r="BJ216" s="16" t="s">
        <v>82</v>
      </c>
      <c r="BK216" s="174">
        <f>ROUND(I216*H216,2)</f>
        <v>29400</v>
      </c>
      <c r="BL216" s="16" t="s">
        <v>158</v>
      </c>
      <c r="BM216" s="173" t="s">
        <v>181</v>
      </c>
    </row>
    <row r="217" s="2" customFormat="1">
      <c r="A217" s="31"/>
      <c r="B217" s="32"/>
      <c r="C217" s="31"/>
      <c r="D217" s="184" t="s">
        <v>167</v>
      </c>
      <c r="E217" s="31"/>
      <c r="F217" s="185" t="s">
        <v>182</v>
      </c>
      <c r="G217" s="31"/>
      <c r="H217" s="31"/>
      <c r="I217" s="31"/>
      <c r="J217" s="31"/>
      <c r="K217" s="31"/>
      <c r="L217" s="32"/>
      <c r="M217" s="186"/>
      <c r="N217" s="187"/>
      <c r="O217" s="69"/>
      <c r="P217" s="69"/>
      <c r="Q217" s="69"/>
      <c r="R217" s="69"/>
      <c r="S217" s="69"/>
      <c r="T217" s="70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T217" s="16" t="s">
        <v>167</v>
      </c>
      <c r="AU217" s="16" t="s">
        <v>158</v>
      </c>
    </row>
    <row r="218" s="13" customFormat="1" ht="20.88" customHeight="1">
      <c r="A218" s="13"/>
      <c r="B218" s="175"/>
      <c r="C218" s="13"/>
      <c r="D218" s="176" t="s">
        <v>76</v>
      </c>
      <c r="E218" s="176" t="s">
        <v>183</v>
      </c>
      <c r="F218" s="176" t="s">
        <v>184</v>
      </c>
      <c r="G218" s="13"/>
      <c r="H218" s="13"/>
      <c r="I218" s="13"/>
      <c r="J218" s="177">
        <f>BK218</f>
        <v>18621</v>
      </c>
      <c r="K218" s="13"/>
      <c r="L218" s="175"/>
      <c r="M218" s="178"/>
      <c r="N218" s="179"/>
      <c r="O218" s="179"/>
      <c r="P218" s="180">
        <f>SUM(P219:P220)</f>
        <v>0.56000000000000005</v>
      </c>
      <c r="Q218" s="179"/>
      <c r="R218" s="180">
        <f>SUM(R219:R220)</f>
        <v>0.0247</v>
      </c>
      <c r="S218" s="179"/>
      <c r="T218" s="181">
        <f>SUM(T219:T220)</f>
        <v>0</v>
      </c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R218" s="176" t="s">
        <v>82</v>
      </c>
      <c r="AT218" s="182" t="s">
        <v>76</v>
      </c>
      <c r="AU218" s="182" t="s">
        <v>147</v>
      </c>
      <c r="AY218" s="176" t="s">
        <v>148</v>
      </c>
      <c r="BK218" s="183">
        <f>SUM(BK219:BK220)</f>
        <v>18621</v>
      </c>
    </row>
    <row r="219" s="2" customFormat="1" ht="24.15" customHeight="1">
      <c r="A219" s="31"/>
      <c r="B219" s="162"/>
      <c r="C219" s="163" t="s">
        <v>185</v>
      </c>
      <c r="D219" s="163" t="s">
        <v>151</v>
      </c>
      <c r="E219" s="164" t="s">
        <v>186</v>
      </c>
      <c r="F219" s="165" t="s">
        <v>187</v>
      </c>
      <c r="G219" s="166" t="s">
        <v>154</v>
      </c>
      <c r="H219" s="167">
        <v>1</v>
      </c>
      <c r="I219" s="168">
        <v>18621</v>
      </c>
      <c r="J219" s="168">
        <f>ROUND(I219*H219,2)</f>
        <v>18621</v>
      </c>
      <c r="K219" s="165" t="s">
        <v>1</v>
      </c>
      <c r="L219" s="32"/>
      <c r="M219" s="169" t="s">
        <v>1</v>
      </c>
      <c r="N219" s="170" t="s">
        <v>42</v>
      </c>
      <c r="O219" s="171">
        <v>0.56000000000000005</v>
      </c>
      <c r="P219" s="171">
        <f>O219*H219</f>
        <v>0.56000000000000005</v>
      </c>
      <c r="Q219" s="171">
        <v>0.0247</v>
      </c>
      <c r="R219" s="171">
        <f>Q219*H219</f>
        <v>0.0247</v>
      </c>
      <c r="S219" s="171">
        <v>0</v>
      </c>
      <c r="T219" s="172">
        <f>S219*H219</f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73" t="s">
        <v>158</v>
      </c>
      <c r="AT219" s="173" t="s">
        <v>151</v>
      </c>
      <c r="AU219" s="173" t="s">
        <v>158</v>
      </c>
      <c r="AY219" s="16" t="s">
        <v>148</v>
      </c>
      <c r="BE219" s="174">
        <f>IF(N219="základní",J219,0)</f>
        <v>18621</v>
      </c>
      <c r="BF219" s="174">
        <f>IF(N219="snížená",J219,0)</f>
        <v>0</v>
      </c>
      <c r="BG219" s="174">
        <f>IF(N219="zákl. přenesená",J219,0)</f>
        <v>0</v>
      </c>
      <c r="BH219" s="174">
        <f>IF(N219="sníž. přenesená",J219,0)</f>
        <v>0</v>
      </c>
      <c r="BI219" s="174">
        <f>IF(N219="nulová",J219,0)</f>
        <v>0</v>
      </c>
      <c r="BJ219" s="16" t="s">
        <v>82</v>
      </c>
      <c r="BK219" s="174">
        <f>ROUND(I219*H219,2)</f>
        <v>18621</v>
      </c>
      <c r="BL219" s="16" t="s">
        <v>158</v>
      </c>
      <c r="BM219" s="173" t="s">
        <v>188</v>
      </c>
    </row>
    <row r="220" s="2" customFormat="1">
      <c r="A220" s="31"/>
      <c r="B220" s="32"/>
      <c r="C220" s="31"/>
      <c r="D220" s="184" t="s">
        <v>167</v>
      </c>
      <c r="E220" s="31"/>
      <c r="F220" s="185" t="s">
        <v>189</v>
      </c>
      <c r="G220" s="31"/>
      <c r="H220" s="31"/>
      <c r="I220" s="31"/>
      <c r="J220" s="31"/>
      <c r="K220" s="31"/>
      <c r="L220" s="32"/>
      <c r="M220" s="186"/>
      <c r="N220" s="187"/>
      <c r="O220" s="69"/>
      <c r="P220" s="69"/>
      <c r="Q220" s="69"/>
      <c r="R220" s="69"/>
      <c r="S220" s="69"/>
      <c r="T220" s="70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T220" s="16" t="s">
        <v>167</v>
      </c>
      <c r="AU220" s="16" t="s">
        <v>158</v>
      </c>
    </row>
    <row r="221" s="13" customFormat="1" ht="20.88" customHeight="1">
      <c r="A221" s="13"/>
      <c r="B221" s="175"/>
      <c r="C221" s="13"/>
      <c r="D221" s="176" t="s">
        <v>76</v>
      </c>
      <c r="E221" s="176" t="s">
        <v>190</v>
      </c>
      <c r="F221" s="176" t="s">
        <v>191</v>
      </c>
      <c r="G221" s="13"/>
      <c r="H221" s="13"/>
      <c r="I221" s="13"/>
      <c r="J221" s="177">
        <f>BK221</f>
        <v>6800</v>
      </c>
      <c r="K221" s="13"/>
      <c r="L221" s="175"/>
      <c r="M221" s="178"/>
      <c r="N221" s="179"/>
      <c r="O221" s="179"/>
      <c r="P221" s="180">
        <f>P222</f>
        <v>3.2130000000000001</v>
      </c>
      <c r="Q221" s="179"/>
      <c r="R221" s="180">
        <f>R222</f>
        <v>2.45329</v>
      </c>
      <c r="S221" s="179"/>
      <c r="T221" s="181">
        <f>T222</f>
        <v>0</v>
      </c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R221" s="176" t="s">
        <v>82</v>
      </c>
      <c r="AT221" s="182" t="s">
        <v>76</v>
      </c>
      <c r="AU221" s="182" t="s">
        <v>147</v>
      </c>
      <c r="AY221" s="176" t="s">
        <v>148</v>
      </c>
      <c r="BK221" s="183">
        <f>BK222</f>
        <v>6800</v>
      </c>
    </row>
    <row r="222" s="2" customFormat="1" ht="24.15" customHeight="1">
      <c r="A222" s="31"/>
      <c r="B222" s="162"/>
      <c r="C222" s="163" t="s">
        <v>192</v>
      </c>
      <c r="D222" s="163" t="s">
        <v>151</v>
      </c>
      <c r="E222" s="164" t="s">
        <v>193</v>
      </c>
      <c r="F222" s="165" t="s">
        <v>194</v>
      </c>
      <c r="G222" s="166" t="s">
        <v>154</v>
      </c>
      <c r="H222" s="167">
        <v>1</v>
      </c>
      <c r="I222" s="168">
        <v>6800</v>
      </c>
      <c r="J222" s="168">
        <f>ROUND(I222*H222,2)</f>
        <v>6800</v>
      </c>
      <c r="K222" s="165" t="s">
        <v>1</v>
      </c>
      <c r="L222" s="32"/>
      <c r="M222" s="169" t="s">
        <v>1</v>
      </c>
      <c r="N222" s="170" t="s">
        <v>42</v>
      </c>
      <c r="O222" s="171">
        <v>3.2130000000000001</v>
      </c>
      <c r="P222" s="171">
        <f>O222*H222</f>
        <v>3.2130000000000001</v>
      </c>
      <c r="Q222" s="171">
        <v>2.45329</v>
      </c>
      <c r="R222" s="171">
        <f>Q222*H222</f>
        <v>2.45329</v>
      </c>
      <c r="S222" s="171">
        <v>0</v>
      </c>
      <c r="T222" s="172">
        <f>S222*H222</f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73" t="s">
        <v>158</v>
      </c>
      <c r="AT222" s="173" t="s">
        <v>151</v>
      </c>
      <c r="AU222" s="173" t="s">
        <v>158</v>
      </c>
      <c r="AY222" s="16" t="s">
        <v>148</v>
      </c>
      <c r="BE222" s="174">
        <f>IF(N222="základní",J222,0)</f>
        <v>6800</v>
      </c>
      <c r="BF222" s="174">
        <f>IF(N222="snížená",J222,0)</f>
        <v>0</v>
      </c>
      <c r="BG222" s="174">
        <f>IF(N222="zákl. přenesená",J222,0)</f>
        <v>0</v>
      </c>
      <c r="BH222" s="174">
        <f>IF(N222="sníž. přenesená",J222,0)</f>
        <v>0</v>
      </c>
      <c r="BI222" s="174">
        <f>IF(N222="nulová",J222,0)</f>
        <v>0</v>
      </c>
      <c r="BJ222" s="16" t="s">
        <v>82</v>
      </c>
      <c r="BK222" s="174">
        <f>ROUND(I222*H222,2)</f>
        <v>6800</v>
      </c>
      <c r="BL222" s="16" t="s">
        <v>158</v>
      </c>
      <c r="BM222" s="173" t="s">
        <v>195</v>
      </c>
    </row>
    <row r="223" s="13" customFormat="1" ht="20.88" customHeight="1">
      <c r="A223" s="13"/>
      <c r="B223" s="175"/>
      <c r="C223" s="13"/>
      <c r="D223" s="176" t="s">
        <v>76</v>
      </c>
      <c r="E223" s="176" t="s">
        <v>196</v>
      </c>
      <c r="F223" s="176" t="s">
        <v>197</v>
      </c>
      <c r="G223" s="13"/>
      <c r="H223" s="13"/>
      <c r="I223" s="13"/>
      <c r="J223" s="177">
        <f>BK223</f>
        <v>0</v>
      </c>
      <c r="K223" s="13"/>
      <c r="L223" s="175"/>
      <c r="M223" s="178"/>
      <c r="N223" s="179"/>
      <c r="O223" s="179"/>
      <c r="P223" s="180">
        <v>0</v>
      </c>
      <c r="Q223" s="179"/>
      <c r="R223" s="180">
        <v>0</v>
      </c>
      <c r="S223" s="179"/>
      <c r="T223" s="181">
        <v>0</v>
      </c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R223" s="176" t="s">
        <v>82</v>
      </c>
      <c r="AT223" s="182" t="s">
        <v>76</v>
      </c>
      <c r="AU223" s="182" t="s">
        <v>147</v>
      </c>
      <c r="AY223" s="176" t="s">
        <v>148</v>
      </c>
      <c r="BK223" s="183">
        <v>0</v>
      </c>
    </row>
    <row r="224" s="13" customFormat="1" ht="20.88" customHeight="1">
      <c r="A224" s="13"/>
      <c r="B224" s="175"/>
      <c r="C224" s="13"/>
      <c r="D224" s="176" t="s">
        <v>76</v>
      </c>
      <c r="E224" s="176" t="s">
        <v>198</v>
      </c>
      <c r="F224" s="176" t="s">
        <v>199</v>
      </c>
      <c r="G224" s="13"/>
      <c r="H224" s="13"/>
      <c r="I224" s="13"/>
      <c r="J224" s="177">
        <f>BK224</f>
        <v>8766</v>
      </c>
      <c r="K224" s="13"/>
      <c r="L224" s="175"/>
      <c r="M224" s="178"/>
      <c r="N224" s="179"/>
      <c r="O224" s="179"/>
      <c r="P224" s="180">
        <f>SUM(P225:P226)</f>
        <v>0.126</v>
      </c>
      <c r="Q224" s="179"/>
      <c r="R224" s="180">
        <f>SUM(R225:R226)</f>
        <v>0.00021000000000000001</v>
      </c>
      <c r="S224" s="179"/>
      <c r="T224" s="181">
        <f>SUM(T225:T226)</f>
        <v>0</v>
      </c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R224" s="176" t="s">
        <v>82</v>
      </c>
      <c r="AT224" s="182" t="s">
        <v>76</v>
      </c>
      <c r="AU224" s="182" t="s">
        <v>147</v>
      </c>
      <c r="AY224" s="176" t="s">
        <v>148</v>
      </c>
      <c r="BK224" s="183">
        <f>SUM(BK225:BK226)</f>
        <v>8766</v>
      </c>
    </row>
    <row r="225" s="2" customFormat="1" ht="16.5" customHeight="1">
      <c r="A225" s="31"/>
      <c r="B225" s="162"/>
      <c r="C225" s="163" t="s">
        <v>200</v>
      </c>
      <c r="D225" s="163" t="s">
        <v>151</v>
      </c>
      <c r="E225" s="164" t="s">
        <v>201</v>
      </c>
      <c r="F225" s="165" t="s">
        <v>202</v>
      </c>
      <c r="G225" s="166" t="s">
        <v>154</v>
      </c>
      <c r="H225" s="167">
        <v>1</v>
      </c>
      <c r="I225" s="168">
        <v>8766</v>
      </c>
      <c r="J225" s="168">
        <f>ROUND(I225*H225,2)</f>
        <v>8766</v>
      </c>
      <c r="K225" s="165" t="s">
        <v>1</v>
      </c>
      <c r="L225" s="32"/>
      <c r="M225" s="169" t="s">
        <v>1</v>
      </c>
      <c r="N225" s="170" t="s">
        <v>42</v>
      </c>
      <c r="O225" s="171">
        <v>0.126</v>
      </c>
      <c r="P225" s="171">
        <f>O225*H225</f>
        <v>0.126</v>
      </c>
      <c r="Q225" s="171">
        <v>0.00021000000000000001</v>
      </c>
      <c r="R225" s="171">
        <f>Q225*H225</f>
        <v>0.00021000000000000001</v>
      </c>
      <c r="S225" s="171">
        <v>0</v>
      </c>
      <c r="T225" s="172">
        <f>S225*H225</f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73" t="s">
        <v>158</v>
      </c>
      <c r="AT225" s="173" t="s">
        <v>151</v>
      </c>
      <c r="AU225" s="173" t="s">
        <v>158</v>
      </c>
      <c r="AY225" s="16" t="s">
        <v>148</v>
      </c>
      <c r="BE225" s="174">
        <f>IF(N225="základní",J225,0)</f>
        <v>8766</v>
      </c>
      <c r="BF225" s="174">
        <f>IF(N225="snížená",J225,0)</f>
        <v>0</v>
      </c>
      <c r="BG225" s="174">
        <f>IF(N225="zákl. přenesená",J225,0)</f>
        <v>0</v>
      </c>
      <c r="BH225" s="174">
        <f>IF(N225="sníž. přenesená",J225,0)</f>
        <v>0</v>
      </c>
      <c r="BI225" s="174">
        <f>IF(N225="nulová",J225,0)</f>
        <v>0</v>
      </c>
      <c r="BJ225" s="16" t="s">
        <v>82</v>
      </c>
      <c r="BK225" s="174">
        <f>ROUND(I225*H225,2)</f>
        <v>8766</v>
      </c>
      <c r="BL225" s="16" t="s">
        <v>158</v>
      </c>
      <c r="BM225" s="173" t="s">
        <v>203</v>
      </c>
    </row>
    <row r="226" s="2" customFormat="1">
      <c r="A226" s="31"/>
      <c r="B226" s="32"/>
      <c r="C226" s="31"/>
      <c r="D226" s="184" t="s">
        <v>167</v>
      </c>
      <c r="E226" s="31"/>
      <c r="F226" s="185" t="s">
        <v>204</v>
      </c>
      <c r="G226" s="31"/>
      <c r="H226" s="31"/>
      <c r="I226" s="31"/>
      <c r="J226" s="31"/>
      <c r="K226" s="31"/>
      <c r="L226" s="32"/>
      <c r="M226" s="186"/>
      <c r="N226" s="187"/>
      <c r="O226" s="69"/>
      <c r="P226" s="69"/>
      <c r="Q226" s="69"/>
      <c r="R226" s="69"/>
      <c r="S226" s="69"/>
      <c r="T226" s="70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T226" s="16" t="s">
        <v>167</v>
      </c>
      <c r="AU226" s="16" t="s">
        <v>158</v>
      </c>
    </row>
    <row r="227" s="13" customFormat="1" ht="20.88" customHeight="1">
      <c r="A227" s="13"/>
      <c r="B227" s="175"/>
      <c r="C227" s="13"/>
      <c r="D227" s="176" t="s">
        <v>76</v>
      </c>
      <c r="E227" s="176" t="s">
        <v>205</v>
      </c>
      <c r="F227" s="176" t="s">
        <v>206</v>
      </c>
      <c r="G227" s="13"/>
      <c r="H227" s="13"/>
      <c r="I227" s="13"/>
      <c r="J227" s="177">
        <f>BK227</f>
        <v>45600</v>
      </c>
      <c r="K227" s="13"/>
      <c r="L227" s="175"/>
      <c r="M227" s="178"/>
      <c r="N227" s="179"/>
      <c r="O227" s="179"/>
      <c r="P227" s="180">
        <f>SUM(P228:P229)</f>
        <v>1.5860000000000001</v>
      </c>
      <c r="Q227" s="179"/>
      <c r="R227" s="180">
        <f>SUM(R228:R229)</f>
        <v>0</v>
      </c>
      <c r="S227" s="179"/>
      <c r="T227" s="181">
        <f>SUM(T228:T229)</f>
        <v>2.27</v>
      </c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R227" s="176" t="s">
        <v>82</v>
      </c>
      <c r="AT227" s="182" t="s">
        <v>76</v>
      </c>
      <c r="AU227" s="182" t="s">
        <v>147</v>
      </c>
      <c r="AY227" s="176" t="s">
        <v>148</v>
      </c>
      <c r="BK227" s="183">
        <f>SUM(BK228:BK229)</f>
        <v>45600</v>
      </c>
    </row>
    <row r="228" s="2" customFormat="1" ht="16.5" customHeight="1">
      <c r="A228" s="31"/>
      <c r="B228" s="162"/>
      <c r="C228" s="163" t="s">
        <v>196</v>
      </c>
      <c r="D228" s="163" t="s">
        <v>151</v>
      </c>
      <c r="E228" s="164" t="s">
        <v>207</v>
      </c>
      <c r="F228" s="165" t="s">
        <v>208</v>
      </c>
      <c r="G228" s="166" t="s">
        <v>154</v>
      </c>
      <c r="H228" s="167">
        <v>1</v>
      </c>
      <c r="I228" s="168">
        <v>45600</v>
      </c>
      <c r="J228" s="168">
        <f>ROUND(I228*H228,2)</f>
        <v>45600</v>
      </c>
      <c r="K228" s="165" t="s">
        <v>1</v>
      </c>
      <c r="L228" s="32"/>
      <c r="M228" s="169" t="s">
        <v>1</v>
      </c>
      <c r="N228" s="170" t="s">
        <v>42</v>
      </c>
      <c r="O228" s="171">
        <v>1.5860000000000001</v>
      </c>
      <c r="P228" s="171">
        <f>O228*H228</f>
        <v>1.5860000000000001</v>
      </c>
      <c r="Q228" s="171">
        <v>0</v>
      </c>
      <c r="R228" s="171">
        <f>Q228*H228</f>
        <v>0</v>
      </c>
      <c r="S228" s="171">
        <v>2.27</v>
      </c>
      <c r="T228" s="172">
        <f>S228*H228</f>
        <v>2.27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73" t="s">
        <v>158</v>
      </c>
      <c r="AT228" s="173" t="s">
        <v>151</v>
      </c>
      <c r="AU228" s="173" t="s">
        <v>158</v>
      </c>
      <c r="AY228" s="16" t="s">
        <v>148</v>
      </c>
      <c r="BE228" s="174">
        <f>IF(N228="základní",J228,0)</f>
        <v>45600</v>
      </c>
      <c r="BF228" s="174">
        <f>IF(N228="snížená",J228,0)</f>
        <v>0</v>
      </c>
      <c r="BG228" s="174">
        <f>IF(N228="zákl. přenesená",J228,0)</f>
        <v>0</v>
      </c>
      <c r="BH228" s="174">
        <f>IF(N228="sníž. přenesená",J228,0)</f>
        <v>0</v>
      </c>
      <c r="BI228" s="174">
        <f>IF(N228="nulová",J228,0)</f>
        <v>0</v>
      </c>
      <c r="BJ228" s="16" t="s">
        <v>82</v>
      </c>
      <c r="BK228" s="174">
        <f>ROUND(I228*H228,2)</f>
        <v>45600</v>
      </c>
      <c r="BL228" s="16" t="s">
        <v>158</v>
      </c>
      <c r="BM228" s="173" t="s">
        <v>209</v>
      </c>
    </row>
    <row r="229" s="2" customFormat="1">
      <c r="A229" s="31"/>
      <c r="B229" s="32"/>
      <c r="C229" s="31"/>
      <c r="D229" s="184" t="s">
        <v>167</v>
      </c>
      <c r="E229" s="31"/>
      <c r="F229" s="185" t="s">
        <v>210</v>
      </c>
      <c r="G229" s="31"/>
      <c r="H229" s="31"/>
      <c r="I229" s="31"/>
      <c r="J229" s="31"/>
      <c r="K229" s="31"/>
      <c r="L229" s="32"/>
      <c r="M229" s="186"/>
      <c r="N229" s="187"/>
      <c r="O229" s="69"/>
      <c r="P229" s="69"/>
      <c r="Q229" s="69"/>
      <c r="R229" s="69"/>
      <c r="S229" s="69"/>
      <c r="T229" s="70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T229" s="16" t="s">
        <v>167</v>
      </c>
      <c r="AU229" s="16" t="s">
        <v>158</v>
      </c>
    </row>
    <row r="230" s="13" customFormat="1" ht="20.88" customHeight="1">
      <c r="A230" s="13"/>
      <c r="B230" s="175"/>
      <c r="C230" s="13"/>
      <c r="D230" s="176" t="s">
        <v>76</v>
      </c>
      <c r="E230" s="176" t="s">
        <v>211</v>
      </c>
      <c r="F230" s="176" t="s">
        <v>212</v>
      </c>
      <c r="G230" s="13"/>
      <c r="H230" s="13"/>
      <c r="I230" s="13"/>
      <c r="J230" s="177">
        <f>BK230</f>
        <v>28600</v>
      </c>
      <c r="K230" s="13"/>
      <c r="L230" s="175"/>
      <c r="M230" s="178"/>
      <c r="N230" s="179"/>
      <c r="O230" s="179"/>
      <c r="P230" s="180">
        <f>SUM(P231:P232)</f>
        <v>2.4199999999999999</v>
      </c>
      <c r="Q230" s="179"/>
      <c r="R230" s="180">
        <f>SUM(R231:R232)</f>
        <v>0</v>
      </c>
      <c r="S230" s="179"/>
      <c r="T230" s="181">
        <f>SUM(T231:T232)</f>
        <v>0</v>
      </c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R230" s="176" t="s">
        <v>82</v>
      </c>
      <c r="AT230" s="182" t="s">
        <v>76</v>
      </c>
      <c r="AU230" s="182" t="s">
        <v>147</v>
      </c>
      <c r="AY230" s="176" t="s">
        <v>148</v>
      </c>
      <c r="BK230" s="183">
        <f>SUM(BK231:BK232)</f>
        <v>28600</v>
      </c>
    </row>
    <row r="231" s="2" customFormat="1" ht="16.5" customHeight="1">
      <c r="A231" s="31"/>
      <c r="B231" s="162"/>
      <c r="C231" s="163" t="s">
        <v>213</v>
      </c>
      <c r="D231" s="163" t="s">
        <v>151</v>
      </c>
      <c r="E231" s="164" t="s">
        <v>214</v>
      </c>
      <c r="F231" s="165" t="s">
        <v>215</v>
      </c>
      <c r="G231" s="166" t="s">
        <v>154</v>
      </c>
      <c r="H231" s="167">
        <v>1</v>
      </c>
      <c r="I231" s="168">
        <v>28600</v>
      </c>
      <c r="J231" s="168">
        <f>ROUND(I231*H231,2)</f>
        <v>28600</v>
      </c>
      <c r="K231" s="165" t="s">
        <v>1</v>
      </c>
      <c r="L231" s="32"/>
      <c r="M231" s="169" t="s">
        <v>1</v>
      </c>
      <c r="N231" s="170" t="s">
        <v>42</v>
      </c>
      <c r="O231" s="171">
        <v>2.4199999999999999</v>
      </c>
      <c r="P231" s="171">
        <f>O231*H231</f>
        <v>2.4199999999999999</v>
      </c>
      <c r="Q231" s="171">
        <v>0</v>
      </c>
      <c r="R231" s="171">
        <f>Q231*H231</f>
        <v>0</v>
      </c>
      <c r="S231" s="171">
        <v>0</v>
      </c>
      <c r="T231" s="172">
        <f>S231*H231</f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73" t="s">
        <v>158</v>
      </c>
      <c r="AT231" s="173" t="s">
        <v>151</v>
      </c>
      <c r="AU231" s="173" t="s">
        <v>158</v>
      </c>
      <c r="AY231" s="16" t="s">
        <v>148</v>
      </c>
      <c r="BE231" s="174">
        <f>IF(N231="základní",J231,0)</f>
        <v>28600</v>
      </c>
      <c r="BF231" s="174">
        <f>IF(N231="snížená",J231,0)</f>
        <v>0</v>
      </c>
      <c r="BG231" s="174">
        <f>IF(N231="zákl. přenesená",J231,0)</f>
        <v>0</v>
      </c>
      <c r="BH231" s="174">
        <f>IF(N231="sníž. přenesená",J231,0)</f>
        <v>0</v>
      </c>
      <c r="BI231" s="174">
        <f>IF(N231="nulová",J231,0)</f>
        <v>0</v>
      </c>
      <c r="BJ231" s="16" t="s">
        <v>82</v>
      </c>
      <c r="BK231" s="174">
        <f>ROUND(I231*H231,2)</f>
        <v>28600</v>
      </c>
      <c r="BL231" s="16" t="s">
        <v>158</v>
      </c>
      <c r="BM231" s="173" t="s">
        <v>216</v>
      </c>
    </row>
    <row r="232" s="2" customFormat="1">
      <c r="A232" s="31"/>
      <c r="B232" s="32"/>
      <c r="C232" s="31"/>
      <c r="D232" s="184" t="s">
        <v>167</v>
      </c>
      <c r="E232" s="31"/>
      <c r="F232" s="185" t="s">
        <v>217</v>
      </c>
      <c r="G232" s="31"/>
      <c r="H232" s="31"/>
      <c r="I232" s="31"/>
      <c r="J232" s="31"/>
      <c r="K232" s="31"/>
      <c r="L232" s="32"/>
      <c r="M232" s="186"/>
      <c r="N232" s="187"/>
      <c r="O232" s="69"/>
      <c r="P232" s="69"/>
      <c r="Q232" s="69"/>
      <c r="R232" s="69"/>
      <c r="S232" s="69"/>
      <c r="T232" s="70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T232" s="16" t="s">
        <v>167</v>
      </c>
      <c r="AU232" s="16" t="s">
        <v>158</v>
      </c>
    </row>
    <row r="233" s="13" customFormat="1" ht="20.88" customHeight="1">
      <c r="A233" s="13"/>
      <c r="B233" s="175"/>
      <c r="C233" s="13"/>
      <c r="D233" s="176" t="s">
        <v>76</v>
      </c>
      <c r="E233" s="176" t="s">
        <v>218</v>
      </c>
      <c r="F233" s="176" t="s">
        <v>219</v>
      </c>
      <c r="G233" s="13"/>
      <c r="H233" s="13"/>
      <c r="I233" s="13"/>
      <c r="J233" s="177">
        <f>BK233</f>
        <v>8000</v>
      </c>
      <c r="K233" s="13"/>
      <c r="L233" s="175"/>
      <c r="M233" s="178"/>
      <c r="N233" s="179"/>
      <c r="O233" s="179"/>
      <c r="P233" s="180">
        <f>SUM(P234:P235)</f>
        <v>4.04</v>
      </c>
      <c r="Q233" s="179"/>
      <c r="R233" s="180">
        <f>SUM(R234:R235)</f>
        <v>0</v>
      </c>
      <c r="S233" s="179"/>
      <c r="T233" s="181">
        <f>SUM(T234:T235)</f>
        <v>0</v>
      </c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R233" s="176" t="s">
        <v>82</v>
      </c>
      <c r="AT233" s="182" t="s">
        <v>76</v>
      </c>
      <c r="AU233" s="182" t="s">
        <v>147</v>
      </c>
      <c r="AY233" s="176" t="s">
        <v>148</v>
      </c>
      <c r="BK233" s="183">
        <f>SUM(BK234:BK235)</f>
        <v>8000</v>
      </c>
    </row>
    <row r="234" s="2" customFormat="1" ht="16.5" customHeight="1">
      <c r="A234" s="31"/>
      <c r="B234" s="162"/>
      <c r="C234" s="163" t="s">
        <v>220</v>
      </c>
      <c r="D234" s="163" t="s">
        <v>151</v>
      </c>
      <c r="E234" s="164" t="s">
        <v>221</v>
      </c>
      <c r="F234" s="165" t="s">
        <v>222</v>
      </c>
      <c r="G234" s="166" t="s">
        <v>154</v>
      </c>
      <c r="H234" s="167">
        <v>1</v>
      </c>
      <c r="I234" s="168">
        <v>8000</v>
      </c>
      <c r="J234" s="168">
        <f>ROUND(I234*H234,2)</f>
        <v>8000</v>
      </c>
      <c r="K234" s="165" t="s">
        <v>1</v>
      </c>
      <c r="L234" s="32"/>
      <c r="M234" s="169" t="s">
        <v>1</v>
      </c>
      <c r="N234" s="170" t="s">
        <v>42</v>
      </c>
      <c r="O234" s="171">
        <v>4.04</v>
      </c>
      <c r="P234" s="171">
        <f>O234*H234</f>
        <v>4.04</v>
      </c>
      <c r="Q234" s="171">
        <v>0</v>
      </c>
      <c r="R234" s="171">
        <f>Q234*H234</f>
        <v>0</v>
      </c>
      <c r="S234" s="171">
        <v>0</v>
      </c>
      <c r="T234" s="172">
        <f>S234*H234</f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73" t="s">
        <v>158</v>
      </c>
      <c r="AT234" s="173" t="s">
        <v>151</v>
      </c>
      <c r="AU234" s="173" t="s">
        <v>158</v>
      </c>
      <c r="AY234" s="16" t="s">
        <v>148</v>
      </c>
      <c r="BE234" s="174">
        <f>IF(N234="základní",J234,0)</f>
        <v>8000</v>
      </c>
      <c r="BF234" s="174">
        <f>IF(N234="snížená",J234,0)</f>
        <v>0</v>
      </c>
      <c r="BG234" s="174">
        <f>IF(N234="zákl. přenesená",J234,0)</f>
        <v>0</v>
      </c>
      <c r="BH234" s="174">
        <f>IF(N234="sníž. přenesená",J234,0)</f>
        <v>0</v>
      </c>
      <c r="BI234" s="174">
        <f>IF(N234="nulová",J234,0)</f>
        <v>0</v>
      </c>
      <c r="BJ234" s="16" t="s">
        <v>82</v>
      </c>
      <c r="BK234" s="174">
        <f>ROUND(I234*H234,2)</f>
        <v>8000</v>
      </c>
      <c r="BL234" s="16" t="s">
        <v>158</v>
      </c>
      <c r="BM234" s="173" t="s">
        <v>223</v>
      </c>
    </row>
    <row r="235" s="2" customFormat="1">
      <c r="A235" s="31"/>
      <c r="B235" s="32"/>
      <c r="C235" s="31"/>
      <c r="D235" s="184" t="s">
        <v>167</v>
      </c>
      <c r="E235" s="31"/>
      <c r="F235" s="185" t="s">
        <v>224</v>
      </c>
      <c r="G235" s="31"/>
      <c r="H235" s="31"/>
      <c r="I235" s="31"/>
      <c r="J235" s="31"/>
      <c r="K235" s="31"/>
      <c r="L235" s="32"/>
      <c r="M235" s="186"/>
      <c r="N235" s="187"/>
      <c r="O235" s="69"/>
      <c r="P235" s="69"/>
      <c r="Q235" s="69"/>
      <c r="R235" s="69"/>
      <c r="S235" s="69"/>
      <c r="T235" s="70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T235" s="16" t="s">
        <v>167</v>
      </c>
      <c r="AU235" s="16" t="s">
        <v>158</v>
      </c>
    </row>
    <row r="236" s="12" customFormat="1" ht="20.88" customHeight="1">
      <c r="A236" s="12"/>
      <c r="B236" s="150"/>
      <c r="C236" s="12"/>
      <c r="D236" s="151" t="s">
        <v>76</v>
      </c>
      <c r="E236" s="160" t="s">
        <v>225</v>
      </c>
      <c r="F236" s="160" t="s">
        <v>226</v>
      </c>
      <c r="G236" s="12"/>
      <c r="H236" s="12"/>
      <c r="I236" s="12"/>
      <c r="J236" s="161">
        <f>BK236</f>
        <v>64000</v>
      </c>
      <c r="K236" s="12"/>
      <c r="L236" s="150"/>
      <c r="M236" s="154"/>
      <c r="N236" s="155"/>
      <c r="O236" s="155"/>
      <c r="P236" s="156">
        <f>P237+SUM(P240:P242)+P245+P246+P248</f>
        <v>1.5430000000000002</v>
      </c>
      <c r="Q236" s="155"/>
      <c r="R236" s="156">
        <f>R237+SUM(R240:R242)+R245+R246+R248</f>
        <v>0.0092599999999999991</v>
      </c>
      <c r="S236" s="155"/>
      <c r="T236" s="157">
        <f>T237+SUM(T240:T242)+T245+T246+T248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151" t="s">
        <v>88</v>
      </c>
      <c r="AT236" s="158" t="s">
        <v>76</v>
      </c>
      <c r="AU236" s="158" t="s">
        <v>88</v>
      </c>
      <c r="AY236" s="151" t="s">
        <v>148</v>
      </c>
      <c r="BK236" s="159">
        <f>BK237+SUM(BK240:BK242)+BK245+BK246+BK248</f>
        <v>64000</v>
      </c>
    </row>
    <row r="237" s="13" customFormat="1" ht="20.88" customHeight="1">
      <c r="A237" s="13"/>
      <c r="B237" s="175"/>
      <c r="C237" s="13"/>
      <c r="D237" s="176" t="s">
        <v>76</v>
      </c>
      <c r="E237" s="176" t="s">
        <v>227</v>
      </c>
      <c r="F237" s="176" t="s">
        <v>228</v>
      </c>
      <c r="G237" s="13"/>
      <c r="H237" s="13"/>
      <c r="I237" s="13"/>
      <c r="J237" s="177">
        <f>BK237</f>
        <v>6000</v>
      </c>
      <c r="K237" s="13"/>
      <c r="L237" s="175"/>
      <c r="M237" s="178"/>
      <c r="N237" s="179"/>
      <c r="O237" s="179"/>
      <c r="P237" s="180">
        <f>SUM(P238:P239)</f>
        <v>0.024</v>
      </c>
      <c r="Q237" s="179"/>
      <c r="R237" s="180">
        <f>SUM(R238:R239)</f>
        <v>0</v>
      </c>
      <c r="S237" s="179"/>
      <c r="T237" s="181">
        <f>SUM(T238:T239)</f>
        <v>0</v>
      </c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R237" s="176" t="s">
        <v>88</v>
      </c>
      <c r="AT237" s="182" t="s">
        <v>76</v>
      </c>
      <c r="AU237" s="182" t="s">
        <v>147</v>
      </c>
      <c r="AY237" s="176" t="s">
        <v>148</v>
      </c>
      <c r="BK237" s="183">
        <f>SUM(BK238:BK239)</f>
        <v>6000</v>
      </c>
    </row>
    <row r="238" s="2" customFormat="1" ht="24.15" customHeight="1">
      <c r="A238" s="31"/>
      <c r="B238" s="162"/>
      <c r="C238" s="163" t="s">
        <v>229</v>
      </c>
      <c r="D238" s="163" t="s">
        <v>151</v>
      </c>
      <c r="E238" s="164" t="s">
        <v>230</v>
      </c>
      <c r="F238" s="165" t="s">
        <v>231</v>
      </c>
      <c r="G238" s="166" t="s">
        <v>154</v>
      </c>
      <c r="H238" s="167">
        <v>1</v>
      </c>
      <c r="I238" s="168">
        <v>6000</v>
      </c>
      <c r="J238" s="168">
        <f>ROUND(I238*H238,2)</f>
        <v>6000</v>
      </c>
      <c r="K238" s="165" t="s">
        <v>1</v>
      </c>
      <c r="L238" s="32"/>
      <c r="M238" s="169" t="s">
        <v>1</v>
      </c>
      <c r="N238" s="170" t="s">
        <v>42</v>
      </c>
      <c r="O238" s="171">
        <v>0.024</v>
      </c>
      <c r="P238" s="171">
        <f>O238*H238</f>
        <v>0.024</v>
      </c>
      <c r="Q238" s="171">
        <v>0</v>
      </c>
      <c r="R238" s="171">
        <f>Q238*H238</f>
        <v>0</v>
      </c>
      <c r="S238" s="171">
        <v>0</v>
      </c>
      <c r="T238" s="172">
        <f>S238*H238</f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73" t="s">
        <v>232</v>
      </c>
      <c r="AT238" s="173" t="s">
        <v>151</v>
      </c>
      <c r="AU238" s="173" t="s">
        <v>158</v>
      </c>
      <c r="AY238" s="16" t="s">
        <v>148</v>
      </c>
      <c r="BE238" s="174">
        <f>IF(N238="základní",J238,0)</f>
        <v>6000</v>
      </c>
      <c r="BF238" s="174">
        <f>IF(N238="snížená",J238,0)</f>
        <v>0</v>
      </c>
      <c r="BG238" s="174">
        <f>IF(N238="zákl. přenesená",J238,0)</f>
        <v>0</v>
      </c>
      <c r="BH238" s="174">
        <f>IF(N238="sníž. přenesená",J238,0)</f>
        <v>0</v>
      </c>
      <c r="BI238" s="174">
        <f>IF(N238="nulová",J238,0)</f>
        <v>0</v>
      </c>
      <c r="BJ238" s="16" t="s">
        <v>82</v>
      </c>
      <c r="BK238" s="174">
        <f>ROUND(I238*H238,2)</f>
        <v>6000</v>
      </c>
      <c r="BL238" s="16" t="s">
        <v>232</v>
      </c>
      <c r="BM238" s="173" t="s">
        <v>233</v>
      </c>
    </row>
    <row r="239" s="2" customFormat="1">
      <c r="A239" s="31"/>
      <c r="B239" s="32"/>
      <c r="C239" s="31"/>
      <c r="D239" s="184" t="s">
        <v>167</v>
      </c>
      <c r="E239" s="31"/>
      <c r="F239" s="185" t="s">
        <v>234</v>
      </c>
      <c r="G239" s="31"/>
      <c r="H239" s="31"/>
      <c r="I239" s="31"/>
      <c r="J239" s="31"/>
      <c r="K239" s="31"/>
      <c r="L239" s="32"/>
      <c r="M239" s="186"/>
      <c r="N239" s="187"/>
      <c r="O239" s="69"/>
      <c r="P239" s="69"/>
      <c r="Q239" s="69"/>
      <c r="R239" s="69"/>
      <c r="S239" s="69"/>
      <c r="T239" s="70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T239" s="16" t="s">
        <v>167</v>
      </c>
      <c r="AU239" s="16" t="s">
        <v>158</v>
      </c>
    </row>
    <row r="240" s="13" customFormat="1" ht="20.88" customHeight="1">
      <c r="A240" s="13"/>
      <c r="B240" s="175"/>
      <c r="C240" s="13"/>
      <c r="D240" s="176" t="s">
        <v>76</v>
      </c>
      <c r="E240" s="176" t="s">
        <v>235</v>
      </c>
      <c r="F240" s="176" t="s">
        <v>236</v>
      </c>
      <c r="G240" s="13"/>
      <c r="H240" s="13"/>
      <c r="I240" s="13"/>
      <c r="J240" s="177">
        <f>BK240</f>
        <v>0</v>
      </c>
      <c r="K240" s="13"/>
      <c r="L240" s="175"/>
      <c r="M240" s="178"/>
      <c r="N240" s="179"/>
      <c r="O240" s="179"/>
      <c r="P240" s="180">
        <v>0</v>
      </c>
      <c r="Q240" s="179"/>
      <c r="R240" s="180">
        <v>0</v>
      </c>
      <c r="S240" s="179"/>
      <c r="T240" s="181">
        <v>0</v>
      </c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R240" s="176" t="s">
        <v>88</v>
      </c>
      <c r="AT240" s="182" t="s">
        <v>76</v>
      </c>
      <c r="AU240" s="182" t="s">
        <v>147</v>
      </c>
      <c r="AY240" s="176" t="s">
        <v>148</v>
      </c>
      <c r="BK240" s="183">
        <v>0</v>
      </c>
    </row>
    <row r="241" s="13" customFormat="1" ht="20.88" customHeight="1">
      <c r="A241" s="13"/>
      <c r="B241" s="175"/>
      <c r="C241" s="13"/>
      <c r="D241" s="176" t="s">
        <v>76</v>
      </c>
      <c r="E241" s="176" t="s">
        <v>237</v>
      </c>
      <c r="F241" s="176" t="s">
        <v>238</v>
      </c>
      <c r="G241" s="13"/>
      <c r="H241" s="13"/>
      <c r="I241" s="13"/>
      <c r="J241" s="177">
        <f>BK241</f>
        <v>0</v>
      </c>
      <c r="K241" s="13"/>
      <c r="L241" s="175"/>
      <c r="M241" s="178"/>
      <c r="N241" s="179"/>
      <c r="O241" s="179"/>
      <c r="P241" s="180">
        <v>0</v>
      </c>
      <c r="Q241" s="179"/>
      <c r="R241" s="180">
        <v>0</v>
      </c>
      <c r="S241" s="179"/>
      <c r="T241" s="181">
        <v>0</v>
      </c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R241" s="176" t="s">
        <v>88</v>
      </c>
      <c r="AT241" s="182" t="s">
        <v>76</v>
      </c>
      <c r="AU241" s="182" t="s">
        <v>147</v>
      </c>
      <c r="AY241" s="176" t="s">
        <v>148</v>
      </c>
      <c r="BK241" s="183">
        <v>0</v>
      </c>
    </row>
    <row r="242" s="13" customFormat="1" ht="20.88" customHeight="1">
      <c r="A242" s="13"/>
      <c r="B242" s="175"/>
      <c r="C242" s="13"/>
      <c r="D242" s="176" t="s">
        <v>76</v>
      </c>
      <c r="E242" s="176" t="s">
        <v>239</v>
      </c>
      <c r="F242" s="176" t="s">
        <v>240</v>
      </c>
      <c r="G242" s="13"/>
      <c r="H242" s="13"/>
      <c r="I242" s="13"/>
      <c r="J242" s="177">
        <f>BK242</f>
        <v>45000</v>
      </c>
      <c r="K242" s="13"/>
      <c r="L242" s="175"/>
      <c r="M242" s="178"/>
      <c r="N242" s="179"/>
      <c r="O242" s="179"/>
      <c r="P242" s="180">
        <f>SUM(P243:P244)</f>
        <v>0.085000000000000006</v>
      </c>
      <c r="Q242" s="179"/>
      <c r="R242" s="180">
        <f>SUM(R243:R244)</f>
        <v>0</v>
      </c>
      <c r="S242" s="179"/>
      <c r="T242" s="181">
        <f>SUM(T243:T244)</f>
        <v>0</v>
      </c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R242" s="176" t="s">
        <v>88</v>
      </c>
      <c r="AT242" s="182" t="s">
        <v>76</v>
      </c>
      <c r="AU242" s="182" t="s">
        <v>147</v>
      </c>
      <c r="AY242" s="176" t="s">
        <v>148</v>
      </c>
      <c r="BK242" s="183">
        <f>SUM(BK243:BK244)</f>
        <v>45000</v>
      </c>
    </row>
    <row r="243" s="2" customFormat="1" ht="16.5" customHeight="1">
      <c r="A243" s="31"/>
      <c r="B243" s="162"/>
      <c r="C243" s="163" t="s">
        <v>241</v>
      </c>
      <c r="D243" s="163" t="s">
        <v>151</v>
      </c>
      <c r="E243" s="164" t="s">
        <v>242</v>
      </c>
      <c r="F243" s="165" t="s">
        <v>243</v>
      </c>
      <c r="G243" s="166" t="s">
        <v>154</v>
      </c>
      <c r="H243" s="167">
        <v>1</v>
      </c>
      <c r="I243" s="168">
        <v>45000</v>
      </c>
      <c r="J243" s="168">
        <f>ROUND(I243*H243,2)</f>
        <v>45000</v>
      </c>
      <c r="K243" s="165" t="s">
        <v>1</v>
      </c>
      <c r="L243" s="32"/>
      <c r="M243" s="169" t="s">
        <v>1</v>
      </c>
      <c r="N243" s="170" t="s">
        <v>42</v>
      </c>
      <c r="O243" s="171">
        <v>0.085000000000000006</v>
      </c>
      <c r="P243" s="171">
        <f>O243*H243</f>
        <v>0.085000000000000006</v>
      </c>
      <c r="Q243" s="171">
        <v>0</v>
      </c>
      <c r="R243" s="171">
        <f>Q243*H243</f>
        <v>0</v>
      </c>
      <c r="S243" s="171">
        <v>0</v>
      </c>
      <c r="T243" s="172">
        <f>S243*H243</f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73" t="s">
        <v>232</v>
      </c>
      <c r="AT243" s="173" t="s">
        <v>151</v>
      </c>
      <c r="AU243" s="173" t="s">
        <v>158</v>
      </c>
      <c r="AY243" s="16" t="s">
        <v>148</v>
      </c>
      <c r="BE243" s="174">
        <f>IF(N243="základní",J243,0)</f>
        <v>45000</v>
      </c>
      <c r="BF243" s="174">
        <f>IF(N243="snížená",J243,0)</f>
        <v>0</v>
      </c>
      <c r="BG243" s="174">
        <f>IF(N243="zákl. přenesená",J243,0)</f>
        <v>0</v>
      </c>
      <c r="BH243" s="174">
        <f>IF(N243="sníž. přenesená",J243,0)</f>
        <v>0</v>
      </c>
      <c r="BI243" s="174">
        <f>IF(N243="nulová",J243,0)</f>
        <v>0</v>
      </c>
      <c r="BJ243" s="16" t="s">
        <v>82</v>
      </c>
      <c r="BK243" s="174">
        <f>ROUND(I243*H243,2)</f>
        <v>45000</v>
      </c>
      <c r="BL243" s="16" t="s">
        <v>232</v>
      </c>
      <c r="BM243" s="173" t="s">
        <v>244</v>
      </c>
    </row>
    <row r="244" s="2" customFormat="1">
      <c r="A244" s="31"/>
      <c r="B244" s="32"/>
      <c r="C244" s="31"/>
      <c r="D244" s="184" t="s">
        <v>167</v>
      </c>
      <c r="E244" s="31"/>
      <c r="F244" s="185" t="s">
        <v>245</v>
      </c>
      <c r="G244" s="31"/>
      <c r="H244" s="31"/>
      <c r="I244" s="31"/>
      <c r="J244" s="31"/>
      <c r="K244" s="31"/>
      <c r="L244" s="32"/>
      <c r="M244" s="186"/>
      <c r="N244" s="187"/>
      <c r="O244" s="69"/>
      <c r="P244" s="69"/>
      <c r="Q244" s="69"/>
      <c r="R244" s="69"/>
      <c r="S244" s="69"/>
      <c r="T244" s="70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T244" s="16" t="s">
        <v>167</v>
      </c>
      <c r="AU244" s="16" t="s">
        <v>158</v>
      </c>
    </row>
    <row r="245" s="13" customFormat="1" ht="20.88" customHeight="1">
      <c r="A245" s="13"/>
      <c r="B245" s="175"/>
      <c r="C245" s="13"/>
      <c r="D245" s="176" t="s">
        <v>76</v>
      </c>
      <c r="E245" s="176" t="s">
        <v>246</v>
      </c>
      <c r="F245" s="176" t="s">
        <v>247</v>
      </c>
      <c r="G245" s="13"/>
      <c r="H245" s="13"/>
      <c r="I245" s="13"/>
      <c r="J245" s="177">
        <f>BK245</f>
        <v>0</v>
      </c>
      <c r="K245" s="13"/>
      <c r="L245" s="175"/>
      <c r="M245" s="178"/>
      <c r="N245" s="179"/>
      <c r="O245" s="179"/>
      <c r="P245" s="180">
        <v>0</v>
      </c>
      <c r="Q245" s="179"/>
      <c r="R245" s="180">
        <v>0</v>
      </c>
      <c r="S245" s="179"/>
      <c r="T245" s="181">
        <v>0</v>
      </c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R245" s="176" t="s">
        <v>88</v>
      </c>
      <c r="AT245" s="182" t="s">
        <v>76</v>
      </c>
      <c r="AU245" s="182" t="s">
        <v>147</v>
      </c>
      <c r="AY245" s="176" t="s">
        <v>148</v>
      </c>
      <c r="BK245" s="183">
        <v>0</v>
      </c>
    </row>
    <row r="246" s="13" customFormat="1" ht="20.88" customHeight="1">
      <c r="A246" s="13"/>
      <c r="B246" s="175"/>
      <c r="C246" s="13"/>
      <c r="D246" s="176" t="s">
        <v>76</v>
      </c>
      <c r="E246" s="176" t="s">
        <v>248</v>
      </c>
      <c r="F246" s="176" t="s">
        <v>249</v>
      </c>
      <c r="G246" s="13"/>
      <c r="H246" s="13"/>
      <c r="I246" s="13"/>
      <c r="J246" s="177">
        <f>BK246</f>
        <v>8500</v>
      </c>
      <c r="K246" s="13"/>
      <c r="L246" s="175"/>
      <c r="M246" s="178"/>
      <c r="N246" s="179"/>
      <c r="O246" s="179"/>
      <c r="P246" s="180">
        <f>P247</f>
        <v>1.3300000000000001</v>
      </c>
      <c r="Q246" s="179"/>
      <c r="R246" s="180">
        <f>R247</f>
        <v>0.0089999999999999993</v>
      </c>
      <c r="S246" s="179"/>
      <c r="T246" s="181">
        <f>T247</f>
        <v>0</v>
      </c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R246" s="176" t="s">
        <v>88</v>
      </c>
      <c r="AT246" s="182" t="s">
        <v>76</v>
      </c>
      <c r="AU246" s="182" t="s">
        <v>147</v>
      </c>
      <c r="AY246" s="176" t="s">
        <v>148</v>
      </c>
      <c r="BK246" s="183">
        <f>BK247</f>
        <v>8500</v>
      </c>
    </row>
    <row r="247" s="2" customFormat="1" ht="37.8" customHeight="1">
      <c r="A247" s="31"/>
      <c r="B247" s="162"/>
      <c r="C247" s="163" t="s">
        <v>250</v>
      </c>
      <c r="D247" s="163" t="s">
        <v>151</v>
      </c>
      <c r="E247" s="164" t="s">
        <v>251</v>
      </c>
      <c r="F247" s="165" t="s">
        <v>252</v>
      </c>
      <c r="G247" s="166" t="s">
        <v>154</v>
      </c>
      <c r="H247" s="167">
        <v>1</v>
      </c>
      <c r="I247" s="168">
        <v>8500</v>
      </c>
      <c r="J247" s="168">
        <f>ROUND(I247*H247,2)</f>
        <v>8500</v>
      </c>
      <c r="K247" s="165" t="s">
        <v>1</v>
      </c>
      <c r="L247" s="32"/>
      <c r="M247" s="169" t="s">
        <v>1</v>
      </c>
      <c r="N247" s="170" t="s">
        <v>42</v>
      </c>
      <c r="O247" s="171">
        <v>1.3300000000000001</v>
      </c>
      <c r="P247" s="171">
        <f>O247*H247</f>
        <v>1.3300000000000001</v>
      </c>
      <c r="Q247" s="171">
        <v>0.0089999999999999993</v>
      </c>
      <c r="R247" s="171">
        <f>Q247*H247</f>
        <v>0.0089999999999999993</v>
      </c>
      <c r="S247" s="171">
        <v>0</v>
      </c>
      <c r="T247" s="172">
        <f>S247*H247</f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73" t="s">
        <v>232</v>
      </c>
      <c r="AT247" s="173" t="s">
        <v>151</v>
      </c>
      <c r="AU247" s="173" t="s">
        <v>158</v>
      </c>
      <c r="AY247" s="16" t="s">
        <v>148</v>
      </c>
      <c r="BE247" s="174">
        <f>IF(N247="základní",J247,0)</f>
        <v>8500</v>
      </c>
      <c r="BF247" s="174">
        <f>IF(N247="snížená",J247,0)</f>
        <v>0</v>
      </c>
      <c r="BG247" s="174">
        <f>IF(N247="zákl. přenesená",J247,0)</f>
        <v>0</v>
      </c>
      <c r="BH247" s="174">
        <f>IF(N247="sníž. přenesená",J247,0)</f>
        <v>0</v>
      </c>
      <c r="BI247" s="174">
        <f>IF(N247="nulová",J247,0)</f>
        <v>0</v>
      </c>
      <c r="BJ247" s="16" t="s">
        <v>82</v>
      </c>
      <c r="BK247" s="174">
        <f>ROUND(I247*H247,2)</f>
        <v>8500</v>
      </c>
      <c r="BL247" s="16" t="s">
        <v>232</v>
      </c>
      <c r="BM247" s="173" t="s">
        <v>253</v>
      </c>
    </row>
    <row r="248" s="13" customFormat="1" ht="20.88" customHeight="1">
      <c r="A248" s="13"/>
      <c r="B248" s="175"/>
      <c r="C248" s="13"/>
      <c r="D248" s="176" t="s">
        <v>76</v>
      </c>
      <c r="E248" s="176" t="s">
        <v>254</v>
      </c>
      <c r="F248" s="176" t="s">
        <v>255</v>
      </c>
      <c r="G248" s="13"/>
      <c r="H248" s="13"/>
      <c r="I248" s="13"/>
      <c r="J248" s="177">
        <f>BK248</f>
        <v>4500</v>
      </c>
      <c r="K248" s="13"/>
      <c r="L248" s="175"/>
      <c r="M248" s="178"/>
      <c r="N248" s="179"/>
      <c r="O248" s="179"/>
      <c r="P248" s="180">
        <f>P249</f>
        <v>0.104</v>
      </c>
      <c r="Q248" s="179"/>
      <c r="R248" s="180">
        <f>R249</f>
        <v>0.00025999999999999998</v>
      </c>
      <c r="S248" s="179"/>
      <c r="T248" s="181">
        <f>T249</f>
        <v>0</v>
      </c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R248" s="176" t="s">
        <v>88</v>
      </c>
      <c r="AT248" s="182" t="s">
        <v>76</v>
      </c>
      <c r="AU248" s="182" t="s">
        <v>147</v>
      </c>
      <c r="AY248" s="176" t="s">
        <v>148</v>
      </c>
      <c r="BK248" s="183">
        <f>BK249</f>
        <v>4500</v>
      </c>
    </row>
    <row r="249" s="2" customFormat="1" ht="33" customHeight="1">
      <c r="A249" s="31"/>
      <c r="B249" s="162"/>
      <c r="C249" s="163" t="s">
        <v>8</v>
      </c>
      <c r="D249" s="163" t="s">
        <v>151</v>
      </c>
      <c r="E249" s="164" t="s">
        <v>256</v>
      </c>
      <c r="F249" s="165" t="s">
        <v>257</v>
      </c>
      <c r="G249" s="166" t="s">
        <v>154</v>
      </c>
      <c r="H249" s="167">
        <v>1</v>
      </c>
      <c r="I249" s="168">
        <v>4500</v>
      </c>
      <c r="J249" s="168">
        <f>ROUND(I249*H249,2)</f>
        <v>4500</v>
      </c>
      <c r="K249" s="165" t="s">
        <v>1</v>
      </c>
      <c r="L249" s="32"/>
      <c r="M249" s="169" t="s">
        <v>1</v>
      </c>
      <c r="N249" s="170" t="s">
        <v>42</v>
      </c>
      <c r="O249" s="171">
        <v>0.104</v>
      </c>
      <c r="P249" s="171">
        <f>O249*H249</f>
        <v>0.104</v>
      </c>
      <c r="Q249" s="171">
        <v>0.00025999999999999998</v>
      </c>
      <c r="R249" s="171">
        <f>Q249*H249</f>
        <v>0.00025999999999999998</v>
      </c>
      <c r="S249" s="171">
        <v>0</v>
      </c>
      <c r="T249" s="172">
        <f>S249*H249</f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173" t="s">
        <v>232</v>
      </c>
      <c r="AT249" s="173" t="s">
        <v>151</v>
      </c>
      <c r="AU249" s="173" t="s">
        <v>158</v>
      </c>
      <c r="AY249" s="16" t="s">
        <v>148</v>
      </c>
      <c r="BE249" s="174">
        <f>IF(N249="základní",J249,0)</f>
        <v>4500</v>
      </c>
      <c r="BF249" s="174">
        <f>IF(N249="snížená",J249,0)</f>
        <v>0</v>
      </c>
      <c r="BG249" s="174">
        <f>IF(N249="zákl. přenesená",J249,0)</f>
        <v>0</v>
      </c>
      <c r="BH249" s="174">
        <f>IF(N249="sníž. přenesená",J249,0)</f>
        <v>0</v>
      </c>
      <c r="BI249" s="174">
        <f>IF(N249="nulová",J249,0)</f>
        <v>0</v>
      </c>
      <c r="BJ249" s="16" t="s">
        <v>82</v>
      </c>
      <c r="BK249" s="174">
        <f>ROUND(I249*H249,2)</f>
        <v>4500</v>
      </c>
      <c r="BL249" s="16" t="s">
        <v>232</v>
      </c>
      <c r="BM249" s="173" t="s">
        <v>258</v>
      </c>
    </row>
    <row r="250" s="12" customFormat="1" ht="22.8" customHeight="1">
      <c r="A250" s="12"/>
      <c r="B250" s="150"/>
      <c r="C250" s="12"/>
      <c r="D250" s="151" t="s">
        <v>76</v>
      </c>
      <c r="E250" s="160" t="s">
        <v>259</v>
      </c>
      <c r="F250" s="160" t="s">
        <v>260</v>
      </c>
      <c r="G250" s="12"/>
      <c r="H250" s="12"/>
      <c r="I250" s="12"/>
      <c r="J250" s="161">
        <f>BK250</f>
        <v>172328</v>
      </c>
      <c r="K250" s="12"/>
      <c r="L250" s="150"/>
      <c r="M250" s="154"/>
      <c r="N250" s="155"/>
      <c r="O250" s="155"/>
      <c r="P250" s="156">
        <f>P251+P274</f>
        <v>20.159000000000002</v>
      </c>
      <c r="Q250" s="155"/>
      <c r="R250" s="156">
        <f>R251+R274</f>
        <v>6.75061</v>
      </c>
      <c r="S250" s="155"/>
      <c r="T250" s="157">
        <f>T251+T274</f>
        <v>2.27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151" t="s">
        <v>158</v>
      </c>
      <c r="AT250" s="158" t="s">
        <v>76</v>
      </c>
      <c r="AU250" s="158" t="s">
        <v>82</v>
      </c>
      <c r="AY250" s="151" t="s">
        <v>148</v>
      </c>
      <c r="BK250" s="159">
        <f>BK251+BK274</f>
        <v>172328</v>
      </c>
    </row>
    <row r="251" s="12" customFormat="1" ht="20.88" customHeight="1">
      <c r="A251" s="12"/>
      <c r="B251" s="150"/>
      <c r="C251" s="12"/>
      <c r="D251" s="151" t="s">
        <v>76</v>
      </c>
      <c r="E251" s="160" t="s">
        <v>161</v>
      </c>
      <c r="F251" s="160" t="s">
        <v>162</v>
      </c>
      <c r="G251" s="12"/>
      <c r="H251" s="12"/>
      <c r="I251" s="12"/>
      <c r="J251" s="161">
        <f>BK251</f>
        <v>148228</v>
      </c>
      <c r="K251" s="12"/>
      <c r="L251" s="150"/>
      <c r="M251" s="154"/>
      <c r="N251" s="155"/>
      <c r="O251" s="155"/>
      <c r="P251" s="156">
        <f>P252+P254+P257+P260+P262+P265+P268+P271</f>
        <v>16.934000000000001</v>
      </c>
      <c r="Q251" s="155"/>
      <c r="R251" s="156">
        <f>R252+R254+R257+R260+R262+R265+R268+R271</f>
        <v>6.7413499999999997</v>
      </c>
      <c r="S251" s="155"/>
      <c r="T251" s="157">
        <f>T252+T254+T257+T260+T262+T265+T268+T271</f>
        <v>2.27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151" t="s">
        <v>82</v>
      </c>
      <c r="AT251" s="158" t="s">
        <v>76</v>
      </c>
      <c r="AU251" s="158" t="s">
        <v>88</v>
      </c>
      <c r="AY251" s="151" t="s">
        <v>148</v>
      </c>
      <c r="BK251" s="159">
        <f>BK252+BK254+BK257+BK260+BK262+BK265+BK268+BK271</f>
        <v>148228</v>
      </c>
    </row>
    <row r="252" s="13" customFormat="1" ht="20.88" customHeight="1">
      <c r="A252" s="13"/>
      <c r="B252" s="175"/>
      <c r="C252" s="13"/>
      <c r="D252" s="176" t="s">
        <v>76</v>
      </c>
      <c r="E252" s="176" t="s">
        <v>147</v>
      </c>
      <c r="F252" s="176" t="s">
        <v>173</v>
      </c>
      <c r="G252" s="13"/>
      <c r="H252" s="13"/>
      <c r="I252" s="13"/>
      <c r="J252" s="177">
        <f>BK252</f>
        <v>42350</v>
      </c>
      <c r="K252" s="13"/>
      <c r="L252" s="175"/>
      <c r="M252" s="178"/>
      <c r="N252" s="179"/>
      <c r="O252" s="179"/>
      <c r="P252" s="180">
        <f>P253</f>
        <v>3.7650000000000001</v>
      </c>
      <c r="Q252" s="179"/>
      <c r="R252" s="180">
        <f>R253</f>
        <v>1.80972</v>
      </c>
      <c r="S252" s="179"/>
      <c r="T252" s="181">
        <f>T253</f>
        <v>0</v>
      </c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R252" s="176" t="s">
        <v>82</v>
      </c>
      <c r="AT252" s="182" t="s">
        <v>76</v>
      </c>
      <c r="AU252" s="182" t="s">
        <v>147</v>
      </c>
      <c r="AY252" s="176" t="s">
        <v>148</v>
      </c>
      <c r="BK252" s="183">
        <f>BK253</f>
        <v>42350</v>
      </c>
    </row>
    <row r="253" s="2" customFormat="1" ht="16.5" customHeight="1">
      <c r="A253" s="31"/>
      <c r="B253" s="162"/>
      <c r="C253" s="163" t="s">
        <v>232</v>
      </c>
      <c r="D253" s="163" t="s">
        <v>151</v>
      </c>
      <c r="E253" s="164" t="s">
        <v>261</v>
      </c>
      <c r="F253" s="165" t="s">
        <v>262</v>
      </c>
      <c r="G253" s="166" t="s">
        <v>154</v>
      </c>
      <c r="H253" s="167">
        <v>1</v>
      </c>
      <c r="I253" s="168">
        <v>42350</v>
      </c>
      <c r="J253" s="168">
        <f>ROUND(I253*H253,2)</f>
        <v>42350</v>
      </c>
      <c r="K253" s="165" t="s">
        <v>1</v>
      </c>
      <c r="L253" s="32"/>
      <c r="M253" s="169" t="s">
        <v>1</v>
      </c>
      <c r="N253" s="170" t="s">
        <v>42</v>
      </c>
      <c r="O253" s="171">
        <v>3.7650000000000001</v>
      </c>
      <c r="P253" s="171">
        <f>O253*H253</f>
        <v>3.7650000000000001</v>
      </c>
      <c r="Q253" s="171">
        <v>1.80972</v>
      </c>
      <c r="R253" s="171">
        <f>Q253*H253</f>
        <v>1.80972</v>
      </c>
      <c r="S253" s="171">
        <v>0</v>
      </c>
      <c r="T253" s="172">
        <f>S253*H253</f>
        <v>0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173" t="s">
        <v>158</v>
      </c>
      <c r="AT253" s="173" t="s">
        <v>151</v>
      </c>
      <c r="AU253" s="173" t="s">
        <v>158</v>
      </c>
      <c r="AY253" s="16" t="s">
        <v>148</v>
      </c>
      <c r="BE253" s="174">
        <f>IF(N253="základní",J253,0)</f>
        <v>42350</v>
      </c>
      <c r="BF253" s="174">
        <f>IF(N253="snížená",J253,0)</f>
        <v>0</v>
      </c>
      <c r="BG253" s="174">
        <f>IF(N253="zákl. přenesená",J253,0)</f>
        <v>0</v>
      </c>
      <c r="BH253" s="174">
        <f>IF(N253="sníž. přenesená",J253,0)</f>
        <v>0</v>
      </c>
      <c r="BI253" s="174">
        <f>IF(N253="nulová",J253,0)</f>
        <v>0</v>
      </c>
      <c r="BJ253" s="16" t="s">
        <v>82</v>
      </c>
      <c r="BK253" s="174">
        <f>ROUND(I253*H253,2)</f>
        <v>42350</v>
      </c>
      <c r="BL253" s="16" t="s">
        <v>158</v>
      </c>
      <c r="BM253" s="173" t="s">
        <v>263</v>
      </c>
    </row>
    <row r="254" s="13" customFormat="1" ht="20.88" customHeight="1">
      <c r="A254" s="13"/>
      <c r="B254" s="175"/>
      <c r="C254" s="13"/>
      <c r="D254" s="176" t="s">
        <v>76</v>
      </c>
      <c r="E254" s="176" t="s">
        <v>158</v>
      </c>
      <c r="F254" s="176" t="s">
        <v>177</v>
      </c>
      <c r="G254" s="13"/>
      <c r="H254" s="13"/>
      <c r="I254" s="13"/>
      <c r="J254" s="177">
        <f>BK254</f>
        <v>29400</v>
      </c>
      <c r="K254" s="13"/>
      <c r="L254" s="175"/>
      <c r="M254" s="178"/>
      <c r="N254" s="179"/>
      <c r="O254" s="179"/>
      <c r="P254" s="180">
        <f>SUM(P255:P256)</f>
        <v>1.224</v>
      </c>
      <c r="Q254" s="179"/>
      <c r="R254" s="180">
        <f>SUM(R255:R256)</f>
        <v>2.45343</v>
      </c>
      <c r="S254" s="179"/>
      <c r="T254" s="181">
        <f>SUM(T255:T256)</f>
        <v>0</v>
      </c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R254" s="176" t="s">
        <v>82</v>
      </c>
      <c r="AT254" s="182" t="s">
        <v>76</v>
      </c>
      <c r="AU254" s="182" t="s">
        <v>147</v>
      </c>
      <c r="AY254" s="176" t="s">
        <v>148</v>
      </c>
      <c r="BK254" s="183">
        <f>SUM(BK255:BK256)</f>
        <v>29400</v>
      </c>
    </row>
    <row r="255" s="2" customFormat="1" ht="24.15" customHeight="1">
      <c r="A255" s="31"/>
      <c r="B255" s="162"/>
      <c r="C255" s="163" t="s">
        <v>264</v>
      </c>
      <c r="D255" s="163" t="s">
        <v>151</v>
      </c>
      <c r="E255" s="164" t="s">
        <v>179</v>
      </c>
      <c r="F255" s="165" t="s">
        <v>180</v>
      </c>
      <c r="G255" s="166" t="s">
        <v>154</v>
      </c>
      <c r="H255" s="167">
        <v>1</v>
      </c>
      <c r="I255" s="168">
        <v>29400</v>
      </c>
      <c r="J255" s="168">
        <f>ROUND(I255*H255,2)</f>
        <v>29400</v>
      </c>
      <c r="K255" s="165" t="s">
        <v>1</v>
      </c>
      <c r="L255" s="32"/>
      <c r="M255" s="169" t="s">
        <v>1</v>
      </c>
      <c r="N255" s="170" t="s">
        <v>42</v>
      </c>
      <c r="O255" s="171">
        <v>1.224</v>
      </c>
      <c r="P255" s="171">
        <f>O255*H255</f>
        <v>1.224</v>
      </c>
      <c r="Q255" s="171">
        <v>2.45343</v>
      </c>
      <c r="R255" s="171">
        <f>Q255*H255</f>
        <v>2.45343</v>
      </c>
      <c r="S255" s="171">
        <v>0</v>
      </c>
      <c r="T255" s="172">
        <f>S255*H255</f>
        <v>0</v>
      </c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R255" s="173" t="s">
        <v>158</v>
      </c>
      <c r="AT255" s="173" t="s">
        <v>151</v>
      </c>
      <c r="AU255" s="173" t="s">
        <v>158</v>
      </c>
      <c r="AY255" s="16" t="s">
        <v>148</v>
      </c>
      <c r="BE255" s="174">
        <f>IF(N255="základní",J255,0)</f>
        <v>29400</v>
      </c>
      <c r="BF255" s="174">
        <f>IF(N255="snížená",J255,0)</f>
        <v>0</v>
      </c>
      <c r="BG255" s="174">
        <f>IF(N255="zákl. přenesená",J255,0)</f>
        <v>0</v>
      </c>
      <c r="BH255" s="174">
        <f>IF(N255="sníž. přenesená",J255,0)</f>
        <v>0</v>
      </c>
      <c r="BI255" s="174">
        <f>IF(N255="nulová",J255,0)</f>
        <v>0</v>
      </c>
      <c r="BJ255" s="16" t="s">
        <v>82</v>
      </c>
      <c r="BK255" s="174">
        <f>ROUND(I255*H255,2)</f>
        <v>29400</v>
      </c>
      <c r="BL255" s="16" t="s">
        <v>158</v>
      </c>
      <c r="BM255" s="173" t="s">
        <v>265</v>
      </c>
    </row>
    <row r="256" s="2" customFormat="1">
      <c r="A256" s="31"/>
      <c r="B256" s="32"/>
      <c r="C256" s="31"/>
      <c r="D256" s="184" t="s">
        <v>167</v>
      </c>
      <c r="E256" s="31"/>
      <c r="F256" s="185" t="s">
        <v>182</v>
      </c>
      <c r="G256" s="31"/>
      <c r="H256" s="31"/>
      <c r="I256" s="31"/>
      <c r="J256" s="31"/>
      <c r="K256" s="31"/>
      <c r="L256" s="32"/>
      <c r="M256" s="186"/>
      <c r="N256" s="187"/>
      <c r="O256" s="69"/>
      <c r="P256" s="69"/>
      <c r="Q256" s="69"/>
      <c r="R256" s="69"/>
      <c r="S256" s="69"/>
      <c r="T256" s="70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T256" s="16" t="s">
        <v>167</v>
      </c>
      <c r="AU256" s="16" t="s">
        <v>158</v>
      </c>
    </row>
    <row r="257" s="13" customFormat="1" ht="20.88" customHeight="1">
      <c r="A257" s="13"/>
      <c r="B257" s="175"/>
      <c r="C257" s="13"/>
      <c r="D257" s="176" t="s">
        <v>76</v>
      </c>
      <c r="E257" s="176" t="s">
        <v>183</v>
      </c>
      <c r="F257" s="176" t="s">
        <v>184</v>
      </c>
      <c r="G257" s="13"/>
      <c r="H257" s="13"/>
      <c r="I257" s="13"/>
      <c r="J257" s="177">
        <f>BK257</f>
        <v>16500</v>
      </c>
      <c r="K257" s="13"/>
      <c r="L257" s="175"/>
      <c r="M257" s="178"/>
      <c r="N257" s="179"/>
      <c r="O257" s="179"/>
      <c r="P257" s="180">
        <f>SUM(P258:P259)</f>
        <v>0.56000000000000005</v>
      </c>
      <c r="Q257" s="179"/>
      <c r="R257" s="180">
        <f>SUM(R258:R259)</f>
        <v>0.0247</v>
      </c>
      <c r="S257" s="179"/>
      <c r="T257" s="181">
        <f>SUM(T258:T259)</f>
        <v>0</v>
      </c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R257" s="176" t="s">
        <v>82</v>
      </c>
      <c r="AT257" s="182" t="s">
        <v>76</v>
      </c>
      <c r="AU257" s="182" t="s">
        <v>147</v>
      </c>
      <c r="AY257" s="176" t="s">
        <v>148</v>
      </c>
      <c r="BK257" s="183">
        <f>SUM(BK258:BK259)</f>
        <v>16500</v>
      </c>
    </row>
    <row r="258" s="2" customFormat="1" ht="24.15" customHeight="1">
      <c r="A258" s="31"/>
      <c r="B258" s="162"/>
      <c r="C258" s="163" t="s">
        <v>266</v>
      </c>
      <c r="D258" s="163" t="s">
        <v>151</v>
      </c>
      <c r="E258" s="164" t="s">
        <v>267</v>
      </c>
      <c r="F258" s="165" t="s">
        <v>187</v>
      </c>
      <c r="G258" s="166" t="s">
        <v>154</v>
      </c>
      <c r="H258" s="167">
        <v>1</v>
      </c>
      <c r="I258" s="168">
        <v>16500</v>
      </c>
      <c r="J258" s="168">
        <f>ROUND(I258*H258,2)</f>
        <v>16500</v>
      </c>
      <c r="K258" s="165" t="s">
        <v>1</v>
      </c>
      <c r="L258" s="32"/>
      <c r="M258" s="169" t="s">
        <v>1</v>
      </c>
      <c r="N258" s="170" t="s">
        <v>42</v>
      </c>
      <c r="O258" s="171">
        <v>0.56000000000000005</v>
      </c>
      <c r="P258" s="171">
        <f>O258*H258</f>
        <v>0.56000000000000005</v>
      </c>
      <c r="Q258" s="171">
        <v>0.0247</v>
      </c>
      <c r="R258" s="171">
        <f>Q258*H258</f>
        <v>0.0247</v>
      </c>
      <c r="S258" s="171">
        <v>0</v>
      </c>
      <c r="T258" s="172">
        <f>S258*H258</f>
        <v>0</v>
      </c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R258" s="173" t="s">
        <v>158</v>
      </c>
      <c r="AT258" s="173" t="s">
        <v>151</v>
      </c>
      <c r="AU258" s="173" t="s">
        <v>158</v>
      </c>
      <c r="AY258" s="16" t="s">
        <v>148</v>
      </c>
      <c r="BE258" s="174">
        <f>IF(N258="základní",J258,0)</f>
        <v>16500</v>
      </c>
      <c r="BF258" s="174">
        <f>IF(N258="snížená",J258,0)</f>
        <v>0</v>
      </c>
      <c r="BG258" s="174">
        <f>IF(N258="zákl. přenesená",J258,0)</f>
        <v>0</v>
      </c>
      <c r="BH258" s="174">
        <f>IF(N258="sníž. přenesená",J258,0)</f>
        <v>0</v>
      </c>
      <c r="BI258" s="174">
        <f>IF(N258="nulová",J258,0)</f>
        <v>0</v>
      </c>
      <c r="BJ258" s="16" t="s">
        <v>82</v>
      </c>
      <c r="BK258" s="174">
        <f>ROUND(I258*H258,2)</f>
        <v>16500</v>
      </c>
      <c r="BL258" s="16" t="s">
        <v>158</v>
      </c>
      <c r="BM258" s="173" t="s">
        <v>268</v>
      </c>
    </row>
    <row r="259" s="2" customFormat="1">
      <c r="A259" s="31"/>
      <c r="B259" s="32"/>
      <c r="C259" s="31"/>
      <c r="D259" s="184" t="s">
        <v>167</v>
      </c>
      <c r="E259" s="31"/>
      <c r="F259" s="185" t="s">
        <v>269</v>
      </c>
      <c r="G259" s="31"/>
      <c r="H259" s="31"/>
      <c r="I259" s="31"/>
      <c r="J259" s="31"/>
      <c r="K259" s="31"/>
      <c r="L259" s="32"/>
      <c r="M259" s="186"/>
      <c r="N259" s="187"/>
      <c r="O259" s="69"/>
      <c r="P259" s="69"/>
      <c r="Q259" s="69"/>
      <c r="R259" s="69"/>
      <c r="S259" s="69"/>
      <c r="T259" s="70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T259" s="16" t="s">
        <v>167</v>
      </c>
      <c r="AU259" s="16" t="s">
        <v>158</v>
      </c>
    </row>
    <row r="260" s="13" customFormat="1" ht="20.88" customHeight="1">
      <c r="A260" s="13"/>
      <c r="B260" s="175"/>
      <c r="C260" s="13"/>
      <c r="D260" s="176" t="s">
        <v>76</v>
      </c>
      <c r="E260" s="176" t="s">
        <v>190</v>
      </c>
      <c r="F260" s="176" t="s">
        <v>191</v>
      </c>
      <c r="G260" s="13"/>
      <c r="H260" s="13"/>
      <c r="I260" s="13"/>
      <c r="J260" s="177">
        <f>BK260</f>
        <v>4212</v>
      </c>
      <c r="K260" s="13"/>
      <c r="L260" s="175"/>
      <c r="M260" s="178"/>
      <c r="N260" s="179"/>
      <c r="O260" s="179"/>
      <c r="P260" s="180">
        <f>P261</f>
        <v>3.2130000000000001</v>
      </c>
      <c r="Q260" s="179"/>
      <c r="R260" s="180">
        <f>R261</f>
        <v>2.45329</v>
      </c>
      <c r="S260" s="179"/>
      <c r="T260" s="181">
        <f>T261</f>
        <v>0</v>
      </c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R260" s="176" t="s">
        <v>82</v>
      </c>
      <c r="AT260" s="182" t="s">
        <v>76</v>
      </c>
      <c r="AU260" s="182" t="s">
        <v>147</v>
      </c>
      <c r="AY260" s="176" t="s">
        <v>148</v>
      </c>
      <c r="BK260" s="183">
        <f>BK261</f>
        <v>4212</v>
      </c>
    </row>
    <row r="261" s="2" customFormat="1" ht="16.5" customHeight="1">
      <c r="A261" s="31"/>
      <c r="B261" s="162"/>
      <c r="C261" s="163" t="s">
        <v>270</v>
      </c>
      <c r="D261" s="163" t="s">
        <v>151</v>
      </c>
      <c r="E261" s="164" t="s">
        <v>271</v>
      </c>
      <c r="F261" s="165" t="s">
        <v>272</v>
      </c>
      <c r="G261" s="166" t="s">
        <v>154</v>
      </c>
      <c r="H261" s="167">
        <v>1</v>
      </c>
      <c r="I261" s="168">
        <v>4212</v>
      </c>
      <c r="J261" s="168">
        <f>ROUND(I261*H261,2)</f>
        <v>4212</v>
      </c>
      <c r="K261" s="165" t="s">
        <v>1</v>
      </c>
      <c r="L261" s="32"/>
      <c r="M261" s="169" t="s">
        <v>1</v>
      </c>
      <c r="N261" s="170" t="s">
        <v>42</v>
      </c>
      <c r="O261" s="171">
        <v>3.2130000000000001</v>
      </c>
      <c r="P261" s="171">
        <f>O261*H261</f>
        <v>3.2130000000000001</v>
      </c>
      <c r="Q261" s="171">
        <v>2.45329</v>
      </c>
      <c r="R261" s="171">
        <f>Q261*H261</f>
        <v>2.45329</v>
      </c>
      <c r="S261" s="171">
        <v>0</v>
      </c>
      <c r="T261" s="172">
        <f>S261*H261</f>
        <v>0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173" t="s">
        <v>158</v>
      </c>
      <c r="AT261" s="173" t="s">
        <v>151</v>
      </c>
      <c r="AU261" s="173" t="s">
        <v>158</v>
      </c>
      <c r="AY261" s="16" t="s">
        <v>148</v>
      </c>
      <c r="BE261" s="174">
        <f>IF(N261="základní",J261,0)</f>
        <v>4212</v>
      </c>
      <c r="BF261" s="174">
        <f>IF(N261="snížená",J261,0)</f>
        <v>0</v>
      </c>
      <c r="BG261" s="174">
        <f>IF(N261="zákl. přenesená",J261,0)</f>
        <v>0</v>
      </c>
      <c r="BH261" s="174">
        <f>IF(N261="sníž. přenesená",J261,0)</f>
        <v>0</v>
      </c>
      <c r="BI261" s="174">
        <f>IF(N261="nulová",J261,0)</f>
        <v>0</v>
      </c>
      <c r="BJ261" s="16" t="s">
        <v>82</v>
      </c>
      <c r="BK261" s="174">
        <f>ROUND(I261*H261,2)</f>
        <v>4212</v>
      </c>
      <c r="BL261" s="16" t="s">
        <v>158</v>
      </c>
      <c r="BM261" s="173" t="s">
        <v>273</v>
      </c>
    </row>
    <row r="262" s="13" customFormat="1" ht="20.88" customHeight="1">
      <c r="A262" s="13"/>
      <c r="B262" s="175"/>
      <c r="C262" s="13"/>
      <c r="D262" s="176" t="s">
        <v>76</v>
      </c>
      <c r="E262" s="176" t="s">
        <v>198</v>
      </c>
      <c r="F262" s="176" t="s">
        <v>199</v>
      </c>
      <c r="G262" s="13"/>
      <c r="H262" s="13"/>
      <c r="I262" s="13"/>
      <c r="J262" s="177">
        <f>BK262</f>
        <v>8766</v>
      </c>
      <c r="K262" s="13"/>
      <c r="L262" s="175"/>
      <c r="M262" s="178"/>
      <c r="N262" s="179"/>
      <c r="O262" s="179"/>
      <c r="P262" s="180">
        <f>SUM(P263:P264)</f>
        <v>0.126</v>
      </c>
      <c r="Q262" s="179"/>
      <c r="R262" s="180">
        <f>SUM(R263:R264)</f>
        <v>0.00021000000000000001</v>
      </c>
      <c r="S262" s="179"/>
      <c r="T262" s="181">
        <f>SUM(T263:T264)</f>
        <v>0</v>
      </c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R262" s="176" t="s">
        <v>82</v>
      </c>
      <c r="AT262" s="182" t="s">
        <v>76</v>
      </c>
      <c r="AU262" s="182" t="s">
        <v>147</v>
      </c>
      <c r="AY262" s="176" t="s">
        <v>148</v>
      </c>
      <c r="BK262" s="183">
        <f>SUM(BK263:BK264)</f>
        <v>8766</v>
      </c>
    </row>
    <row r="263" s="2" customFormat="1" ht="16.5" customHeight="1">
      <c r="A263" s="31"/>
      <c r="B263" s="162"/>
      <c r="C263" s="163" t="s">
        <v>274</v>
      </c>
      <c r="D263" s="163" t="s">
        <v>151</v>
      </c>
      <c r="E263" s="164" t="s">
        <v>201</v>
      </c>
      <c r="F263" s="165" t="s">
        <v>202</v>
      </c>
      <c r="G263" s="166" t="s">
        <v>154</v>
      </c>
      <c r="H263" s="167">
        <v>1</v>
      </c>
      <c r="I263" s="168">
        <v>8766</v>
      </c>
      <c r="J263" s="168">
        <f>ROUND(I263*H263,2)</f>
        <v>8766</v>
      </c>
      <c r="K263" s="165" t="s">
        <v>1</v>
      </c>
      <c r="L263" s="32"/>
      <c r="M263" s="169" t="s">
        <v>1</v>
      </c>
      <c r="N263" s="170" t="s">
        <v>42</v>
      </c>
      <c r="O263" s="171">
        <v>0.126</v>
      </c>
      <c r="P263" s="171">
        <f>O263*H263</f>
        <v>0.126</v>
      </c>
      <c r="Q263" s="171">
        <v>0.00021000000000000001</v>
      </c>
      <c r="R263" s="171">
        <f>Q263*H263</f>
        <v>0.00021000000000000001</v>
      </c>
      <c r="S263" s="171">
        <v>0</v>
      </c>
      <c r="T263" s="172">
        <f>S263*H263</f>
        <v>0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173" t="s">
        <v>158</v>
      </c>
      <c r="AT263" s="173" t="s">
        <v>151</v>
      </c>
      <c r="AU263" s="173" t="s">
        <v>158</v>
      </c>
      <c r="AY263" s="16" t="s">
        <v>148</v>
      </c>
      <c r="BE263" s="174">
        <f>IF(N263="základní",J263,0)</f>
        <v>8766</v>
      </c>
      <c r="BF263" s="174">
        <f>IF(N263="snížená",J263,0)</f>
        <v>0</v>
      </c>
      <c r="BG263" s="174">
        <f>IF(N263="zákl. přenesená",J263,0)</f>
        <v>0</v>
      </c>
      <c r="BH263" s="174">
        <f>IF(N263="sníž. přenesená",J263,0)</f>
        <v>0</v>
      </c>
      <c r="BI263" s="174">
        <f>IF(N263="nulová",J263,0)</f>
        <v>0</v>
      </c>
      <c r="BJ263" s="16" t="s">
        <v>82</v>
      </c>
      <c r="BK263" s="174">
        <f>ROUND(I263*H263,2)</f>
        <v>8766</v>
      </c>
      <c r="BL263" s="16" t="s">
        <v>158</v>
      </c>
      <c r="BM263" s="173" t="s">
        <v>275</v>
      </c>
    </row>
    <row r="264" s="2" customFormat="1">
      <c r="A264" s="31"/>
      <c r="B264" s="32"/>
      <c r="C264" s="31"/>
      <c r="D264" s="184" t="s">
        <v>167</v>
      </c>
      <c r="E264" s="31"/>
      <c r="F264" s="185" t="s">
        <v>204</v>
      </c>
      <c r="G264" s="31"/>
      <c r="H264" s="31"/>
      <c r="I264" s="31"/>
      <c r="J264" s="31"/>
      <c r="K264" s="31"/>
      <c r="L264" s="32"/>
      <c r="M264" s="186"/>
      <c r="N264" s="187"/>
      <c r="O264" s="69"/>
      <c r="P264" s="69"/>
      <c r="Q264" s="69"/>
      <c r="R264" s="69"/>
      <c r="S264" s="69"/>
      <c r="T264" s="70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T264" s="16" t="s">
        <v>167</v>
      </c>
      <c r="AU264" s="16" t="s">
        <v>158</v>
      </c>
    </row>
    <row r="265" s="13" customFormat="1" ht="20.88" customHeight="1">
      <c r="A265" s="13"/>
      <c r="B265" s="175"/>
      <c r="C265" s="13"/>
      <c r="D265" s="176" t="s">
        <v>76</v>
      </c>
      <c r="E265" s="176" t="s">
        <v>205</v>
      </c>
      <c r="F265" s="176" t="s">
        <v>206</v>
      </c>
      <c r="G265" s="13"/>
      <c r="H265" s="13"/>
      <c r="I265" s="13"/>
      <c r="J265" s="177">
        <f>BK265</f>
        <v>23800</v>
      </c>
      <c r="K265" s="13"/>
      <c r="L265" s="175"/>
      <c r="M265" s="178"/>
      <c r="N265" s="179"/>
      <c r="O265" s="179"/>
      <c r="P265" s="180">
        <f>SUM(P266:P267)</f>
        <v>1.5860000000000001</v>
      </c>
      <c r="Q265" s="179"/>
      <c r="R265" s="180">
        <f>SUM(R266:R267)</f>
        <v>0</v>
      </c>
      <c r="S265" s="179"/>
      <c r="T265" s="181">
        <f>SUM(T266:T267)</f>
        <v>2.27</v>
      </c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R265" s="176" t="s">
        <v>82</v>
      </c>
      <c r="AT265" s="182" t="s">
        <v>76</v>
      </c>
      <c r="AU265" s="182" t="s">
        <v>147</v>
      </c>
      <c r="AY265" s="176" t="s">
        <v>148</v>
      </c>
      <c r="BK265" s="183">
        <f>SUM(BK266:BK267)</f>
        <v>23800</v>
      </c>
    </row>
    <row r="266" s="2" customFormat="1" ht="16.5" customHeight="1">
      <c r="A266" s="31"/>
      <c r="B266" s="162"/>
      <c r="C266" s="163" t="s">
        <v>7</v>
      </c>
      <c r="D266" s="163" t="s">
        <v>151</v>
      </c>
      <c r="E266" s="164" t="s">
        <v>276</v>
      </c>
      <c r="F266" s="165" t="s">
        <v>208</v>
      </c>
      <c r="G266" s="166" t="s">
        <v>154</v>
      </c>
      <c r="H266" s="167">
        <v>1</v>
      </c>
      <c r="I266" s="168">
        <v>23800</v>
      </c>
      <c r="J266" s="168">
        <f>ROUND(I266*H266,2)</f>
        <v>23800</v>
      </c>
      <c r="K266" s="165" t="s">
        <v>1</v>
      </c>
      <c r="L266" s="32"/>
      <c r="M266" s="169" t="s">
        <v>1</v>
      </c>
      <c r="N266" s="170" t="s">
        <v>42</v>
      </c>
      <c r="O266" s="171">
        <v>1.5860000000000001</v>
      </c>
      <c r="P266" s="171">
        <f>O266*H266</f>
        <v>1.5860000000000001</v>
      </c>
      <c r="Q266" s="171">
        <v>0</v>
      </c>
      <c r="R266" s="171">
        <f>Q266*H266</f>
        <v>0</v>
      </c>
      <c r="S266" s="171">
        <v>2.27</v>
      </c>
      <c r="T266" s="172">
        <f>S266*H266</f>
        <v>2.27</v>
      </c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R266" s="173" t="s">
        <v>158</v>
      </c>
      <c r="AT266" s="173" t="s">
        <v>151</v>
      </c>
      <c r="AU266" s="173" t="s">
        <v>158</v>
      </c>
      <c r="AY266" s="16" t="s">
        <v>148</v>
      </c>
      <c r="BE266" s="174">
        <f>IF(N266="základní",J266,0)</f>
        <v>23800</v>
      </c>
      <c r="BF266" s="174">
        <f>IF(N266="snížená",J266,0)</f>
        <v>0</v>
      </c>
      <c r="BG266" s="174">
        <f>IF(N266="zákl. přenesená",J266,0)</f>
        <v>0</v>
      </c>
      <c r="BH266" s="174">
        <f>IF(N266="sníž. přenesená",J266,0)</f>
        <v>0</v>
      </c>
      <c r="BI266" s="174">
        <f>IF(N266="nulová",J266,0)</f>
        <v>0</v>
      </c>
      <c r="BJ266" s="16" t="s">
        <v>82</v>
      </c>
      <c r="BK266" s="174">
        <f>ROUND(I266*H266,2)</f>
        <v>23800</v>
      </c>
      <c r="BL266" s="16" t="s">
        <v>158</v>
      </c>
      <c r="BM266" s="173" t="s">
        <v>277</v>
      </c>
    </row>
    <row r="267" s="2" customFormat="1">
      <c r="A267" s="31"/>
      <c r="B267" s="32"/>
      <c r="C267" s="31"/>
      <c r="D267" s="184" t="s">
        <v>167</v>
      </c>
      <c r="E267" s="31"/>
      <c r="F267" s="185" t="s">
        <v>278</v>
      </c>
      <c r="G267" s="31"/>
      <c r="H267" s="31"/>
      <c r="I267" s="31"/>
      <c r="J267" s="31"/>
      <c r="K267" s="31"/>
      <c r="L267" s="32"/>
      <c r="M267" s="186"/>
      <c r="N267" s="187"/>
      <c r="O267" s="69"/>
      <c r="P267" s="69"/>
      <c r="Q267" s="69"/>
      <c r="R267" s="69"/>
      <c r="S267" s="69"/>
      <c r="T267" s="70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T267" s="16" t="s">
        <v>167</v>
      </c>
      <c r="AU267" s="16" t="s">
        <v>158</v>
      </c>
    </row>
    <row r="268" s="13" customFormat="1" ht="20.88" customHeight="1">
      <c r="A268" s="13"/>
      <c r="B268" s="175"/>
      <c r="C268" s="13"/>
      <c r="D268" s="176" t="s">
        <v>76</v>
      </c>
      <c r="E268" s="176" t="s">
        <v>211</v>
      </c>
      <c r="F268" s="176" t="s">
        <v>212</v>
      </c>
      <c r="G268" s="13"/>
      <c r="H268" s="13"/>
      <c r="I268" s="13"/>
      <c r="J268" s="177">
        <f>BK268</f>
        <v>14500</v>
      </c>
      <c r="K268" s="13"/>
      <c r="L268" s="175"/>
      <c r="M268" s="178"/>
      <c r="N268" s="179"/>
      <c r="O268" s="179"/>
      <c r="P268" s="180">
        <f>SUM(P269:P270)</f>
        <v>2.4199999999999999</v>
      </c>
      <c r="Q268" s="179"/>
      <c r="R268" s="180">
        <f>SUM(R269:R270)</f>
        <v>0</v>
      </c>
      <c r="S268" s="179"/>
      <c r="T268" s="181">
        <f>SUM(T269:T270)</f>
        <v>0</v>
      </c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R268" s="176" t="s">
        <v>82</v>
      </c>
      <c r="AT268" s="182" t="s">
        <v>76</v>
      </c>
      <c r="AU268" s="182" t="s">
        <v>147</v>
      </c>
      <c r="AY268" s="176" t="s">
        <v>148</v>
      </c>
      <c r="BK268" s="183">
        <f>SUM(BK269:BK270)</f>
        <v>14500</v>
      </c>
    </row>
    <row r="269" s="2" customFormat="1" ht="16.5" customHeight="1">
      <c r="A269" s="31"/>
      <c r="B269" s="162"/>
      <c r="C269" s="163" t="s">
        <v>279</v>
      </c>
      <c r="D269" s="163" t="s">
        <v>151</v>
      </c>
      <c r="E269" s="164" t="s">
        <v>280</v>
      </c>
      <c r="F269" s="165" t="s">
        <v>215</v>
      </c>
      <c r="G269" s="166" t="s">
        <v>154</v>
      </c>
      <c r="H269" s="167">
        <v>1</v>
      </c>
      <c r="I269" s="168">
        <v>14500</v>
      </c>
      <c r="J269" s="168">
        <f>ROUND(I269*H269,2)</f>
        <v>14500</v>
      </c>
      <c r="K269" s="165" t="s">
        <v>1</v>
      </c>
      <c r="L269" s="32"/>
      <c r="M269" s="169" t="s">
        <v>1</v>
      </c>
      <c r="N269" s="170" t="s">
        <v>42</v>
      </c>
      <c r="O269" s="171">
        <v>2.4199999999999999</v>
      </c>
      <c r="P269" s="171">
        <f>O269*H269</f>
        <v>2.4199999999999999</v>
      </c>
      <c r="Q269" s="171">
        <v>0</v>
      </c>
      <c r="R269" s="171">
        <f>Q269*H269</f>
        <v>0</v>
      </c>
      <c r="S269" s="171">
        <v>0</v>
      </c>
      <c r="T269" s="172">
        <f>S269*H269</f>
        <v>0</v>
      </c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173" t="s">
        <v>158</v>
      </c>
      <c r="AT269" s="173" t="s">
        <v>151</v>
      </c>
      <c r="AU269" s="173" t="s">
        <v>158</v>
      </c>
      <c r="AY269" s="16" t="s">
        <v>148</v>
      </c>
      <c r="BE269" s="174">
        <f>IF(N269="základní",J269,0)</f>
        <v>14500</v>
      </c>
      <c r="BF269" s="174">
        <f>IF(N269="snížená",J269,0)</f>
        <v>0</v>
      </c>
      <c r="BG269" s="174">
        <f>IF(N269="zákl. přenesená",J269,0)</f>
        <v>0</v>
      </c>
      <c r="BH269" s="174">
        <f>IF(N269="sníž. přenesená",J269,0)</f>
        <v>0</v>
      </c>
      <c r="BI269" s="174">
        <f>IF(N269="nulová",J269,0)</f>
        <v>0</v>
      </c>
      <c r="BJ269" s="16" t="s">
        <v>82</v>
      </c>
      <c r="BK269" s="174">
        <f>ROUND(I269*H269,2)</f>
        <v>14500</v>
      </c>
      <c r="BL269" s="16" t="s">
        <v>158</v>
      </c>
      <c r="BM269" s="173" t="s">
        <v>281</v>
      </c>
    </row>
    <row r="270" s="2" customFormat="1">
      <c r="A270" s="31"/>
      <c r="B270" s="32"/>
      <c r="C270" s="31"/>
      <c r="D270" s="184" t="s">
        <v>167</v>
      </c>
      <c r="E270" s="31"/>
      <c r="F270" s="185" t="s">
        <v>217</v>
      </c>
      <c r="G270" s="31"/>
      <c r="H270" s="31"/>
      <c r="I270" s="31"/>
      <c r="J270" s="31"/>
      <c r="K270" s="31"/>
      <c r="L270" s="32"/>
      <c r="M270" s="186"/>
      <c r="N270" s="187"/>
      <c r="O270" s="69"/>
      <c r="P270" s="69"/>
      <c r="Q270" s="69"/>
      <c r="R270" s="69"/>
      <c r="S270" s="69"/>
      <c r="T270" s="70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T270" s="16" t="s">
        <v>167</v>
      </c>
      <c r="AU270" s="16" t="s">
        <v>158</v>
      </c>
    </row>
    <row r="271" s="13" customFormat="1" ht="20.88" customHeight="1">
      <c r="A271" s="13"/>
      <c r="B271" s="175"/>
      <c r="C271" s="13"/>
      <c r="D271" s="176" t="s">
        <v>76</v>
      </c>
      <c r="E271" s="176" t="s">
        <v>218</v>
      </c>
      <c r="F271" s="176" t="s">
        <v>219</v>
      </c>
      <c r="G271" s="13"/>
      <c r="H271" s="13"/>
      <c r="I271" s="13"/>
      <c r="J271" s="177">
        <f>BK271</f>
        <v>8700</v>
      </c>
      <c r="K271" s="13"/>
      <c r="L271" s="175"/>
      <c r="M271" s="178"/>
      <c r="N271" s="179"/>
      <c r="O271" s="179"/>
      <c r="P271" s="180">
        <f>SUM(P272:P273)</f>
        <v>4.04</v>
      </c>
      <c r="Q271" s="179"/>
      <c r="R271" s="180">
        <f>SUM(R272:R273)</f>
        <v>0</v>
      </c>
      <c r="S271" s="179"/>
      <c r="T271" s="181">
        <f>SUM(T272:T273)</f>
        <v>0</v>
      </c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R271" s="176" t="s">
        <v>82</v>
      </c>
      <c r="AT271" s="182" t="s">
        <v>76</v>
      </c>
      <c r="AU271" s="182" t="s">
        <v>147</v>
      </c>
      <c r="AY271" s="176" t="s">
        <v>148</v>
      </c>
      <c r="BK271" s="183">
        <f>SUM(BK272:BK273)</f>
        <v>8700</v>
      </c>
    </row>
    <row r="272" s="2" customFormat="1" ht="16.5" customHeight="1">
      <c r="A272" s="31"/>
      <c r="B272" s="162"/>
      <c r="C272" s="163" t="s">
        <v>282</v>
      </c>
      <c r="D272" s="163" t="s">
        <v>151</v>
      </c>
      <c r="E272" s="164" t="s">
        <v>283</v>
      </c>
      <c r="F272" s="165" t="s">
        <v>222</v>
      </c>
      <c r="G272" s="166" t="s">
        <v>154</v>
      </c>
      <c r="H272" s="167">
        <v>1</v>
      </c>
      <c r="I272" s="168">
        <v>8700</v>
      </c>
      <c r="J272" s="168">
        <f>ROUND(I272*H272,2)</f>
        <v>8700</v>
      </c>
      <c r="K272" s="165" t="s">
        <v>1</v>
      </c>
      <c r="L272" s="32"/>
      <c r="M272" s="169" t="s">
        <v>1</v>
      </c>
      <c r="N272" s="170" t="s">
        <v>42</v>
      </c>
      <c r="O272" s="171">
        <v>4.04</v>
      </c>
      <c r="P272" s="171">
        <f>O272*H272</f>
        <v>4.04</v>
      </c>
      <c r="Q272" s="171">
        <v>0</v>
      </c>
      <c r="R272" s="171">
        <f>Q272*H272</f>
        <v>0</v>
      </c>
      <c r="S272" s="171">
        <v>0</v>
      </c>
      <c r="T272" s="172">
        <f>S272*H272</f>
        <v>0</v>
      </c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R272" s="173" t="s">
        <v>158</v>
      </c>
      <c r="AT272" s="173" t="s">
        <v>151</v>
      </c>
      <c r="AU272" s="173" t="s">
        <v>158</v>
      </c>
      <c r="AY272" s="16" t="s">
        <v>148</v>
      </c>
      <c r="BE272" s="174">
        <f>IF(N272="základní",J272,0)</f>
        <v>8700</v>
      </c>
      <c r="BF272" s="174">
        <f>IF(N272="snížená",J272,0)</f>
        <v>0</v>
      </c>
      <c r="BG272" s="174">
        <f>IF(N272="zákl. přenesená",J272,0)</f>
        <v>0</v>
      </c>
      <c r="BH272" s="174">
        <f>IF(N272="sníž. přenesená",J272,0)</f>
        <v>0</v>
      </c>
      <c r="BI272" s="174">
        <f>IF(N272="nulová",J272,0)</f>
        <v>0</v>
      </c>
      <c r="BJ272" s="16" t="s">
        <v>82</v>
      </c>
      <c r="BK272" s="174">
        <f>ROUND(I272*H272,2)</f>
        <v>8700</v>
      </c>
      <c r="BL272" s="16" t="s">
        <v>158</v>
      </c>
      <c r="BM272" s="173" t="s">
        <v>284</v>
      </c>
    </row>
    <row r="273" s="2" customFormat="1">
      <c r="A273" s="31"/>
      <c r="B273" s="32"/>
      <c r="C273" s="31"/>
      <c r="D273" s="184" t="s">
        <v>167</v>
      </c>
      <c r="E273" s="31"/>
      <c r="F273" s="185" t="s">
        <v>224</v>
      </c>
      <c r="G273" s="31"/>
      <c r="H273" s="31"/>
      <c r="I273" s="31"/>
      <c r="J273" s="31"/>
      <c r="K273" s="31"/>
      <c r="L273" s="32"/>
      <c r="M273" s="186"/>
      <c r="N273" s="187"/>
      <c r="O273" s="69"/>
      <c r="P273" s="69"/>
      <c r="Q273" s="69"/>
      <c r="R273" s="69"/>
      <c r="S273" s="69"/>
      <c r="T273" s="70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T273" s="16" t="s">
        <v>167</v>
      </c>
      <c r="AU273" s="16" t="s">
        <v>158</v>
      </c>
    </row>
    <row r="274" s="12" customFormat="1" ht="20.88" customHeight="1">
      <c r="A274" s="12"/>
      <c r="B274" s="150"/>
      <c r="C274" s="12"/>
      <c r="D274" s="151" t="s">
        <v>76</v>
      </c>
      <c r="E274" s="160" t="s">
        <v>225</v>
      </c>
      <c r="F274" s="160" t="s">
        <v>226</v>
      </c>
      <c r="G274" s="12"/>
      <c r="H274" s="12"/>
      <c r="I274" s="12"/>
      <c r="J274" s="161">
        <f>BK274</f>
        <v>24100</v>
      </c>
      <c r="K274" s="12"/>
      <c r="L274" s="150"/>
      <c r="M274" s="154"/>
      <c r="N274" s="155"/>
      <c r="O274" s="155"/>
      <c r="P274" s="156">
        <f>P275+P278+P281+P283+P285</f>
        <v>3.2250000000000001</v>
      </c>
      <c r="Q274" s="155"/>
      <c r="R274" s="156">
        <f>R275+R278+R281+R283+R285</f>
        <v>0.0092599999999999991</v>
      </c>
      <c r="S274" s="155"/>
      <c r="T274" s="157">
        <f>T275+T278+T281+T283+T285</f>
        <v>0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151" t="s">
        <v>88</v>
      </c>
      <c r="AT274" s="158" t="s">
        <v>76</v>
      </c>
      <c r="AU274" s="158" t="s">
        <v>88</v>
      </c>
      <c r="AY274" s="151" t="s">
        <v>148</v>
      </c>
      <c r="BK274" s="159">
        <f>BK275+BK278+BK281+BK283+BK285</f>
        <v>24100</v>
      </c>
    </row>
    <row r="275" s="13" customFormat="1" ht="20.88" customHeight="1">
      <c r="A275" s="13"/>
      <c r="B275" s="175"/>
      <c r="C275" s="13"/>
      <c r="D275" s="176" t="s">
        <v>76</v>
      </c>
      <c r="E275" s="176" t="s">
        <v>227</v>
      </c>
      <c r="F275" s="176" t="s">
        <v>228</v>
      </c>
      <c r="G275" s="13"/>
      <c r="H275" s="13"/>
      <c r="I275" s="13"/>
      <c r="J275" s="177">
        <f>BK275</f>
        <v>3500</v>
      </c>
      <c r="K275" s="13"/>
      <c r="L275" s="175"/>
      <c r="M275" s="178"/>
      <c r="N275" s="179"/>
      <c r="O275" s="179"/>
      <c r="P275" s="180">
        <f>SUM(P276:P277)</f>
        <v>0.024</v>
      </c>
      <c r="Q275" s="179"/>
      <c r="R275" s="180">
        <f>SUM(R276:R277)</f>
        <v>0</v>
      </c>
      <c r="S275" s="179"/>
      <c r="T275" s="181">
        <f>SUM(T276:T277)</f>
        <v>0</v>
      </c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R275" s="176" t="s">
        <v>88</v>
      </c>
      <c r="AT275" s="182" t="s">
        <v>76</v>
      </c>
      <c r="AU275" s="182" t="s">
        <v>147</v>
      </c>
      <c r="AY275" s="176" t="s">
        <v>148</v>
      </c>
      <c r="BK275" s="183">
        <f>SUM(BK276:BK277)</f>
        <v>3500</v>
      </c>
    </row>
    <row r="276" s="2" customFormat="1" ht="24.15" customHeight="1">
      <c r="A276" s="31"/>
      <c r="B276" s="162"/>
      <c r="C276" s="163" t="s">
        <v>285</v>
      </c>
      <c r="D276" s="163" t="s">
        <v>151</v>
      </c>
      <c r="E276" s="164" t="s">
        <v>286</v>
      </c>
      <c r="F276" s="165" t="s">
        <v>231</v>
      </c>
      <c r="G276" s="166" t="s">
        <v>154</v>
      </c>
      <c r="H276" s="167">
        <v>1</v>
      </c>
      <c r="I276" s="168">
        <v>3500</v>
      </c>
      <c r="J276" s="168">
        <f>ROUND(I276*H276,2)</f>
        <v>3500</v>
      </c>
      <c r="K276" s="165" t="s">
        <v>1</v>
      </c>
      <c r="L276" s="32"/>
      <c r="M276" s="169" t="s">
        <v>1</v>
      </c>
      <c r="N276" s="170" t="s">
        <v>42</v>
      </c>
      <c r="O276" s="171">
        <v>0.024</v>
      </c>
      <c r="P276" s="171">
        <f>O276*H276</f>
        <v>0.024</v>
      </c>
      <c r="Q276" s="171">
        <v>0</v>
      </c>
      <c r="R276" s="171">
        <f>Q276*H276</f>
        <v>0</v>
      </c>
      <c r="S276" s="171">
        <v>0</v>
      </c>
      <c r="T276" s="172">
        <f>S276*H276</f>
        <v>0</v>
      </c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R276" s="173" t="s">
        <v>232</v>
      </c>
      <c r="AT276" s="173" t="s">
        <v>151</v>
      </c>
      <c r="AU276" s="173" t="s">
        <v>158</v>
      </c>
      <c r="AY276" s="16" t="s">
        <v>148</v>
      </c>
      <c r="BE276" s="174">
        <f>IF(N276="základní",J276,0)</f>
        <v>3500</v>
      </c>
      <c r="BF276" s="174">
        <f>IF(N276="snížená",J276,0)</f>
        <v>0</v>
      </c>
      <c r="BG276" s="174">
        <f>IF(N276="zákl. přenesená",J276,0)</f>
        <v>0</v>
      </c>
      <c r="BH276" s="174">
        <f>IF(N276="sníž. přenesená",J276,0)</f>
        <v>0</v>
      </c>
      <c r="BI276" s="174">
        <f>IF(N276="nulová",J276,0)</f>
        <v>0</v>
      </c>
      <c r="BJ276" s="16" t="s">
        <v>82</v>
      </c>
      <c r="BK276" s="174">
        <f>ROUND(I276*H276,2)</f>
        <v>3500</v>
      </c>
      <c r="BL276" s="16" t="s">
        <v>232</v>
      </c>
      <c r="BM276" s="173" t="s">
        <v>287</v>
      </c>
    </row>
    <row r="277" s="2" customFormat="1">
      <c r="A277" s="31"/>
      <c r="B277" s="32"/>
      <c r="C277" s="31"/>
      <c r="D277" s="184" t="s">
        <v>167</v>
      </c>
      <c r="E277" s="31"/>
      <c r="F277" s="185" t="s">
        <v>288</v>
      </c>
      <c r="G277" s="31"/>
      <c r="H277" s="31"/>
      <c r="I277" s="31"/>
      <c r="J277" s="31"/>
      <c r="K277" s="31"/>
      <c r="L277" s="32"/>
      <c r="M277" s="186"/>
      <c r="N277" s="187"/>
      <c r="O277" s="69"/>
      <c r="P277" s="69"/>
      <c r="Q277" s="69"/>
      <c r="R277" s="69"/>
      <c r="S277" s="69"/>
      <c r="T277" s="70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T277" s="16" t="s">
        <v>167</v>
      </c>
      <c r="AU277" s="16" t="s">
        <v>158</v>
      </c>
    </row>
    <row r="278" s="13" customFormat="1" ht="20.88" customHeight="1">
      <c r="A278" s="13"/>
      <c r="B278" s="175"/>
      <c r="C278" s="13"/>
      <c r="D278" s="176" t="s">
        <v>76</v>
      </c>
      <c r="E278" s="176" t="s">
        <v>239</v>
      </c>
      <c r="F278" s="176" t="s">
        <v>240</v>
      </c>
      <c r="G278" s="13"/>
      <c r="H278" s="13"/>
      <c r="I278" s="13"/>
      <c r="J278" s="177">
        <f>BK278</f>
        <v>5600</v>
      </c>
      <c r="K278" s="13"/>
      <c r="L278" s="175"/>
      <c r="M278" s="178"/>
      <c r="N278" s="179"/>
      <c r="O278" s="179"/>
      <c r="P278" s="180">
        <f>SUM(P279:P280)</f>
        <v>0.085000000000000006</v>
      </c>
      <c r="Q278" s="179"/>
      <c r="R278" s="180">
        <f>SUM(R279:R280)</f>
        <v>0</v>
      </c>
      <c r="S278" s="179"/>
      <c r="T278" s="181">
        <f>SUM(T279:T280)</f>
        <v>0</v>
      </c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R278" s="176" t="s">
        <v>88</v>
      </c>
      <c r="AT278" s="182" t="s">
        <v>76</v>
      </c>
      <c r="AU278" s="182" t="s">
        <v>147</v>
      </c>
      <c r="AY278" s="176" t="s">
        <v>148</v>
      </c>
      <c r="BK278" s="183">
        <f>SUM(BK279:BK280)</f>
        <v>5600</v>
      </c>
    </row>
    <row r="279" s="2" customFormat="1" ht="16.5" customHeight="1">
      <c r="A279" s="31"/>
      <c r="B279" s="162"/>
      <c r="C279" s="163" t="s">
        <v>289</v>
      </c>
      <c r="D279" s="163" t="s">
        <v>151</v>
      </c>
      <c r="E279" s="164" t="s">
        <v>290</v>
      </c>
      <c r="F279" s="165" t="s">
        <v>243</v>
      </c>
      <c r="G279" s="166" t="s">
        <v>154</v>
      </c>
      <c r="H279" s="167">
        <v>1</v>
      </c>
      <c r="I279" s="168">
        <v>5600</v>
      </c>
      <c r="J279" s="168">
        <f>ROUND(I279*H279,2)</f>
        <v>5600</v>
      </c>
      <c r="K279" s="165" t="s">
        <v>1</v>
      </c>
      <c r="L279" s="32"/>
      <c r="M279" s="169" t="s">
        <v>1</v>
      </c>
      <c r="N279" s="170" t="s">
        <v>42</v>
      </c>
      <c r="O279" s="171">
        <v>0.085000000000000006</v>
      </c>
      <c r="P279" s="171">
        <f>O279*H279</f>
        <v>0.085000000000000006</v>
      </c>
      <c r="Q279" s="171">
        <v>0</v>
      </c>
      <c r="R279" s="171">
        <f>Q279*H279</f>
        <v>0</v>
      </c>
      <c r="S279" s="171">
        <v>0</v>
      </c>
      <c r="T279" s="172">
        <f>S279*H279</f>
        <v>0</v>
      </c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R279" s="173" t="s">
        <v>232</v>
      </c>
      <c r="AT279" s="173" t="s">
        <v>151</v>
      </c>
      <c r="AU279" s="173" t="s">
        <v>158</v>
      </c>
      <c r="AY279" s="16" t="s">
        <v>148</v>
      </c>
      <c r="BE279" s="174">
        <f>IF(N279="základní",J279,0)</f>
        <v>5600</v>
      </c>
      <c r="BF279" s="174">
        <f>IF(N279="snížená",J279,0)</f>
        <v>0</v>
      </c>
      <c r="BG279" s="174">
        <f>IF(N279="zákl. přenesená",J279,0)</f>
        <v>0</v>
      </c>
      <c r="BH279" s="174">
        <f>IF(N279="sníž. přenesená",J279,0)</f>
        <v>0</v>
      </c>
      <c r="BI279" s="174">
        <f>IF(N279="nulová",J279,0)</f>
        <v>0</v>
      </c>
      <c r="BJ279" s="16" t="s">
        <v>82</v>
      </c>
      <c r="BK279" s="174">
        <f>ROUND(I279*H279,2)</f>
        <v>5600</v>
      </c>
      <c r="BL279" s="16" t="s">
        <v>232</v>
      </c>
      <c r="BM279" s="173" t="s">
        <v>291</v>
      </c>
    </row>
    <row r="280" s="2" customFormat="1">
      <c r="A280" s="31"/>
      <c r="B280" s="32"/>
      <c r="C280" s="31"/>
      <c r="D280" s="184" t="s">
        <v>167</v>
      </c>
      <c r="E280" s="31"/>
      <c r="F280" s="185" t="s">
        <v>292</v>
      </c>
      <c r="G280" s="31"/>
      <c r="H280" s="31"/>
      <c r="I280" s="31"/>
      <c r="J280" s="31"/>
      <c r="K280" s="31"/>
      <c r="L280" s="32"/>
      <c r="M280" s="186"/>
      <c r="N280" s="187"/>
      <c r="O280" s="69"/>
      <c r="P280" s="69"/>
      <c r="Q280" s="69"/>
      <c r="R280" s="69"/>
      <c r="S280" s="69"/>
      <c r="T280" s="70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T280" s="16" t="s">
        <v>167</v>
      </c>
      <c r="AU280" s="16" t="s">
        <v>158</v>
      </c>
    </row>
    <row r="281" s="13" customFormat="1" ht="20.88" customHeight="1">
      <c r="A281" s="13"/>
      <c r="B281" s="175"/>
      <c r="C281" s="13"/>
      <c r="D281" s="176" t="s">
        <v>76</v>
      </c>
      <c r="E281" s="176" t="s">
        <v>293</v>
      </c>
      <c r="F281" s="176" t="s">
        <v>294</v>
      </c>
      <c r="G281" s="13"/>
      <c r="H281" s="13"/>
      <c r="I281" s="13"/>
      <c r="J281" s="177">
        <f>BK281</f>
        <v>9500</v>
      </c>
      <c r="K281" s="13"/>
      <c r="L281" s="175"/>
      <c r="M281" s="178"/>
      <c r="N281" s="179"/>
      <c r="O281" s="179"/>
      <c r="P281" s="180">
        <f>P282</f>
        <v>1.6819999999999999</v>
      </c>
      <c r="Q281" s="179"/>
      <c r="R281" s="180">
        <f>R282</f>
        <v>0</v>
      </c>
      <c r="S281" s="179"/>
      <c r="T281" s="181">
        <f>T282</f>
        <v>0</v>
      </c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R281" s="176" t="s">
        <v>88</v>
      </c>
      <c r="AT281" s="182" t="s">
        <v>76</v>
      </c>
      <c r="AU281" s="182" t="s">
        <v>147</v>
      </c>
      <c r="AY281" s="176" t="s">
        <v>148</v>
      </c>
      <c r="BK281" s="183">
        <f>BK282</f>
        <v>9500</v>
      </c>
    </row>
    <row r="282" s="2" customFormat="1" ht="24.15" customHeight="1">
      <c r="A282" s="31"/>
      <c r="B282" s="162"/>
      <c r="C282" s="163" t="s">
        <v>295</v>
      </c>
      <c r="D282" s="163" t="s">
        <v>151</v>
      </c>
      <c r="E282" s="164" t="s">
        <v>296</v>
      </c>
      <c r="F282" s="165" t="s">
        <v>297</v>
      </c>
      <c r="G282" s="166" t="s">
        <v>154</v>
      </c>
      <c r="H282" s="167">
        <v>1</v>
      </c>
      <c r="I282" s="168">
        <v>9500</v>
      </c>
      <c r="J282" s="168">
        <f>ROUND(I282*H282,2)</f>
        <v>9500</v>
      </c>
      <c r="K282" s="165" t="s">
        <v>1</v>
      </c>
      <c r="L282" s="32"/>
      <c r="M282" s="169" t="s">
        <v>1</v>
      </c>
      <c r="N282" s="170" t="s">
        <v>42</v>
      </c>
      <c r="O282" s="171">
        <v>1.6819999999999999</v>
      </c>
      <c r="P282" s="171">
        <f>O282*H282</f>
        <v>1.6819999999999999</v>
      </c>
      <c r="Q282" s="171">
        <v>0</v>
      </c>
      <c r="R282" s="171">
        <f>Q282*H282</f>
        <v>0</v>
      </c>
      <c r="S282" s="171">
        <v>0</v>
      </c>
      <c r="T282" s="172">
        <f>S282*H282</f>
        <v>0</v>
      </c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R282" s="173" t="s">
        <v>232</v>
      </c>
      <c r="AT282" s="173" t="s">
        <v>151</v>
      </c>
      <c r="AU282" s="173" t="s">
        <v>158</v>
      </c>
      <c r="AY282" s="16" t="s">
        <v>148</v>
      </c>
      <c r="BE282" s="174">
        <f>IF(N282="základní",J282,0)</f>
        <v>9500</v>
      </c>
      <c r="BF282" s="174">
        <f>IF(N282="snížená",J282,0)</f>
        <v>0</v>
      </c>
      <c r="BG282" s="174">
        <f>IF(N282="zákl. přenesená",J282,0)</f>
        <v>0</v>
      </c>
      <c r="BH282" s="174">
        <f>IF(N282="sníž. přenesená",J282,0)</f>
        <v>0</v>
      </c>
      <c r="BI282" s="174">
        <f>IF(N282="nulová",J282,0)</f>
        <v>0</v>
      </c>
      <c r="BJ282" s="16" t="s">
        <v>82</v>
      </c>
      <c r="BK282" s="174">
        <f>ROUND(I282*H282,2)</f>
        <v>9500</v>
      </c>
      <c r="BL282" s="16" t="s">
        <v>232</v>
      </c>
      <c r="BM282" s="173" t="s">
        <v>298</v>
      </c>
    </row>
    <row r="283" s="13" customFormat="1" ht="20.88" customHeight="1">
      <c r="A283" s="13"/>
      <c r="B283" s="175"/>
      <c r="C283" s="13"/>
      <c r="D283" s="176" t="s">
        <v>76</v>
      </c>
      <c r="E283" s="176" t="s">
        <v>248</v>
      </c>
      <c r="F283" s="176" t="s">
        <v>249</v>
      </c>
      <c r="G283" s="13"/>
      <c r="H283" s="13"/>
      <c r="I283" s="13"/>
      <c r="J283" s="177">
        <f>BK283</f>
        <v>3200</v>
      </c>
      <c r="K283" s="13"/>
      <c r="L283" s="175"/>
      <c r="M283" s="178"/>
      <c r="N283" s="179"/>
      <c r="O283" s="179"/>
      <c r="P283" s="180">
        <f>P284</f>
        <v>1.3300000000000001</v>
      </c>
      <c r="Q283" s="179"/>
      <c r="R283" s="180">
        <f>R284</f>
        <v>0.0089999999999999993</v>
      </c>
      <c r="S283" s="179"/>
      <c r="T283" s="181">
        <f>T284</f>
        <v>0</v>
      </c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R283" s="176" t="s">
        <v>88</v>
      </c>
      <c r="AT283" s="182" t="s">
        <v>76</v>
      </c>
      <c r="AU283" s="182" t="s">
        <v>147</v>
      </c>
      <c r="AY283" s="176" t="s">
        <v>148</v>
      </c>
      <c r="BK283" s="183">
        <f>BK284</f>
        <v>3200</v>
      </c>
    </row>
    <row r="284" s="2" customFormat="1" ht="37.8" customHeight="1">
      <c r="A284" s="31"/>
      <c r="B284" s="162"/>
      <c r="C284" s="163" t="s">
        <v>299</v>
      </c>
      <c r="D284" s="163" t="s">
        <v>151</v>
      </c>
      <c r="E284" s="164" t="s">
        <v>300</v>
      </c>
      <c r="F284" s="165" t="s">
        <v>301</v>
      </c>
      <c r="G284" s="166" t="s">
        <v>154</v>
      </c>
      <c r="H284" s="167">
        <v>1</v>
      </c>
      <c r="I284" s="168">
        <v>3200</v>
      </c>
      <c r="J284" s="168">
        <f>ROUND(I284*H284,2)</f>
        <v>3200</v>
      </c>
      <c r="K284" s="165" t="s">
        <v>1</v>
      </c>
      <c r="L284" s="32"/>
      <c r="M284" s="169" t="s">
        <v>1</v>
      </c>
      <c r="N284" s="170" t="s">
        <v>42</v>
      </c>
      <c r="O284" s="171">
        <v>1.3300000000000001</v>
      </c>
      <c r="P284" s="171">
        <f>O284*H284</f>
        <v>1.3300000000000001</v>
      </c>
      <c r="Q284" s="171">
        <v>0.0089999999999999993</v>
      </c>
      <c r="R284" s="171">
        <f>Q284*H284</f>
        <v>0.0089999999999999993</v>
      </c>
      <c r="S284" s="171">
        <v>0</v>
      </c>
      <c r="T284" s="172">
        <f>S284*H284</f>
        <v>0</v>
      </c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R284" s="173" t="s">
        <v>232</v>
      </c>
      <c r="AT284" s="173" t="s">
        <v>151</v>
      </c>
      <c r="AU284" s="173" t="s">
        <v>158</v>
      </c>
      <c r="AY284" s="16" t="s">
        <v>148</v>
      </c>
      <c r="BE284" s="174">
        <f>IF(N284="základní",J284,0)</f>
        <v>3200</v>
      </c>
      <c r="BF284" s="174">
        <f>IF(N284="snížená",J284,0)</f>
        <v>0</v>
      </c>
      <c r="BG284" s="174">
        <f>IF(N284="zákl. přenesená",J284,0)</f>
        <v>0</v>
      </c>
      <c r="BH284" s="174">
        <f>IF(N284="sníž. přenesená",J284,0)</f>
        <v>0</v>
      </c>
      <c r="BI284" s="174">
        <f>IF(N284="nulová",J284,0)</f>
        <v>0</v>
      </c>
      <c r="BJ284" s="16" t="s">
        <v>82</v>
      </c>
      <c r="BK284" s="174">
        <f>ROUND(I284*H284,2)</f>
        <v>3200</v>
      </c>
      <c r="BL284" s="16" t="s">
        <v>232</v>
      </c>
      <c r="BM284" s="173" t="s">
        <v>302</v>
      </c>
    </row>
    <row r="285" s="13" customFormat="1" ht="20.88" customHeight="1">
      <c r="A285" s="13"/>
      <c r="B285" s="175"/>
      <c r="C285" s="13"/>
      <c r="D285" s="176" t="s">
        <v>76</v>
      </c>
      <c r="E285" s="176" t="s">
        <v>254</v>
      </c>
      <c r="F285" s="176" t="s">
        <v>255</v>
      </c>
      <c r="G285" s="13"/>
      <c r="H285" s="13"/>
      <c r="I285" s="13"/>
      <c r="J285" s="177">
        <f>BK285</f>
        <v>2300</v>
      </c>
      <c r="K285" s="13"/>
      <c r="L285" s="175"/>
      <c r="M285" s="178"/>
      <c r="N285" s="179"/>
      <c r="O285" s="179"/>
      <c r="P285" s="180">
        <f>P286</f>
        <v>0.104</v>
      </c>
      <c r="Q285" s="179"/>
      <c r="R285" s="180">
        <f>R286</f>
        <v>0.00025999999999999998</v>
      </c>
      <c r="S285" s="179"/>
      <c r="T285" s="181">
        <f>T286</f>
        <v>0</v>
      </c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R285" s="176" t="s">
        <v>88</v>
      </c>
      <c r="AT285" s="182" t="s">
        <v>76</v>
      </c>
      <c r="AU285" s="182" t="s">
        <v>147</v>
      </c>
      <c r="AY285" s="176" t="s">
        <v>148</v>
      </c>
      <c r="BK285" s="183">
        <f>BK286</f>
        <v>2300</v>
      </c>
    </row>
    <row r="286" s="2" customFormat="1" ht="33" customHeight="1">
      <c r="A286" s="31"/>
      <c r="B286" s="162"/>
      <c r="C286" s="163" t="s">
        <v>303</v>
      </c>
      <c r="D286" s="163" t="s">
        <v>151</v>
      </c>
      <c r="E286" s="164" t="s">
        <v>304</v>
      </c>
      <c r="F286" s="165" t="s">
        <v>257</v>
      </c>
      <c r="G286" s="166" t="s">
        <v>154</v>
      </c>
      <c r="H286" s="167">
        <v>1</v>
      </c>
      <c r="I286" s="168">
        <v>2300</v>
      </c>
      <c r="J286" s="168">
        <f>ROUND(I286*H286,2)</f>
        <v>2300</v>
      </c>
      <c r="K286" s="165" t="s">
        <v>1</v>
      </c>
      <c r="L286" s="32"/>
      <c r="M286" s="169" t="s">
        <v>1</v>
      </c>
      <c r="N286" s="170" t="s">
        <v>42</v>
      </c>
      <c r="O286" s="171">
        <v>0.104</v>
      </c>
      <c r="P286" s="171">
        <f>O286*H286</f>
        <v>0.104</v>
      </c>
      <c r="Q286" s="171">
        <v>0.00025999999999999998</v>
      </c>
      <c r="R286" s="171">
        <f>Q286*H286</f>
        <v>0.00025999999999999998</v>
      </c>
      <c r="S286" s="171">
        <v>0</v>
      </c>
      <c r="T286" s="172">
        <f>S286*H286</f>
        <v>0</v>
      </c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R286" s="173" t="s">
        <v>232</v>
      </c>
      <c r="AT286" s="173" t="s">
        <v>151</v>
      </c>
      <c r="AU286" s="173" t="s">
        <v>158</v>
      </c>
      <c r="AY286" s="16" t="s">
        <v>148</v>
      </c>
      <c r="BE286" s="174">
        <f>IF(N286="základní",J286,0)</f>
        <v>2300</v>
      </c>
      <c r="BF286" s="174">
        <f>IF(N286="snížená",J286,0)</f>
        <v>0</v>
      </c>
      <c r="BG286" s="174">
        <f>IF(N286="zákl. přenesená",J286,0)</f>
        <v>0</v>
      </c>
      <c r="BH286" s="174">
        <f>IF(N286="sníž. přenesená",J286,0)</f>
        <v>0</v>
      </c>
      <c r="BI286" s="174">
        <f>IF(N286="nulová",J286,0)</f>
        <v>0</v>
      </c>
      <c r="BJ286" s="16" t="s">
        <v>82</v>
      </c>
      <c r="BK286" s="174">
        <f>ROUND(I286*H286,2)</f>
        <v>2300</v>
      </c>
      <c r="BL286" s="16" t="s">
        <v>232</v>
      </c>
      <c r="BM286" s="173" t="s">
        <v>305</v>
      </c>
    </row>
    <row r="287" s="12" customFormat="1" ht="22.8" customHeight="1">
      <c r="A287" s="12"/>
      <c r="B287" s="150"/>
      <c r="C287" s="12"/>
      <c r="D287" s="151" t="s">
        <v>76</v>
      </c>
      <c r="E287" s="160" t="s">
        <v>306</v>
      </c>
      <c r="F287" s="160" t="s">
        <v>307</v>
      </c>
      <c r="G287" s="12"/>
      <c r="H287" s="12"/>
      <c r="I287" s="12"/>
      <c r="J287" s="161">
        <f>BK287</f>
        <v>1010810</v>
      </c>
      <c r="K287" s="12"/>
      <c r="L287" s="150"/>
      <c r="M287" s="154"/>
      <c r="N287" s="155"/>
      <c r="O287" s="155"/>
      <c r="P287" s="156">
        <f>P288+P311</f>
        <v>25.259999999999998</v>
      </c>
      <c r="Q287" s="155"/>
      <c r="R287" s="156">
        <f>R288+R311</f>
        <v>6.7885200000000001</v>
      </c>
      <c r="S287" s="155"/>
      <c r="T287" s="157">
        <f>T288+T311</f>
        <v>2.27982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151" t="s">
        <v>158</v>
      </c>
      <c r="AT287" s="158" t="s">
        <v>76</v>
      </c>
      <c r="AU287" s="158" t="s">
        <v>82</v>
      </c>
      <c r="AY287" s="151" t="s">
        <v>148</v>
      </c>
      <c r="BK287" s="159">
        <f>BK288+BK311</f>
        <v>1010810</v>
      </c>
    </row>
    <row r="288" s="12" customFormat="1" ht="20.88" customHeight="1">
      <c r="A288" s="12"/>
      <c r="B288" s="150"/>
      <c r="C288" s="12"/>
      <c r="D288" s="151" t="s">
        <v>76</v>
      </c>
      <c r="E288" s="160" t="s">
        <v>161</v>
      </c>
      <c r="F288" s="160" t="s">
        <v>162</v>
      </c>
      <c r="G288" s="12"/>
      <c r="H288" s="12"/>
      <c r="I288" s="12"/>
      <c r="J288" s="161">
        <f>BK288</f>
        <v>318548</v>
      </c>
      <c r="K288" s="12"/>
      <c r="L288" s="150"/>
      <c r="M288" s="154"/>
      <c r="N288" s="155"/>
      <c r="O288" s="155"/>
      <c r="P288" s="156">
        <f>P289+P291+P294+P297+P299+P302+P305+P308</f>
        <v>16.934000000000001</v>
      </c>
      <c r="Q288" s="155"/>
      <c r="R288" s="156">
        <f>R289+R291+R294+R297+R299+R302+R305+R308</f>
        <v>6.7413499999999997</v>
      </c>
      <c r="S288" s="155"/>
      <c r="T288" s="157">
        <f>T289+T291+T294+T297+T299+T302+T305+T308</f>
        <v>2.27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151" t="s">
        <v>82</v>
      </c>
      <c r="AT288" s="158" t="s">
        <v>76</v>
      </c>
      <c r="AU288" s="158" t="s">
        <v>88</v>
      </c>
      <c r="AY288" s="151" t="s">
        <v>148</v>
      </c>
      <c r="BK288" s="159">
        <f>BK289+BK291+BK294+BK297+BK299+BK302+BK305+BK308</f>
        <v>318548</v>
      </c>
    </row>
    <row r="289" s="13" customFormat="1" ht="20.88" customHeight="1">
      <c r="A289" s="13"/>
      <c r="B289" s="175"/>
      <c r="C289" s="13"/>
      <c r="D289" s="176" t="s">
        <v>76</v>
      </c>
      <c r="E289" s="176" t="s">
        <v>147</v>
      </c>
      <c r="F289" s="176" t="s">
        <v>173</v>
      </c>
      <c r="G289" s="13"/>
      <c r="H289" s="13"/>
      <c r="I289" s="13"/>
      <c r="J289" s="177">
        <f>BK289</f>
        <v>105615</v>
      </c>
      <c r="K289" s="13"/>
      <c r="L289" s="175"/>
      <c r="M289" s="178"/>
      <c r="N289" s="179"/>
      <c r="O289" s="179"/>
      <c r="P289" s="180">
        <f>P290</f>
        <v>3.7650000000000001</v>
      </c>
      <c r="Q289" s="179"/>
      <c r="R289" s="180">
        <f>R290</f>
        <v>1.80972</v>
      </c>
      <c r="S289" s="179"/>
      <c r="T289" s="181">
        <f>T290</f>
        <v>0</v>
      </c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R289" s="176" t="s">
        <v>82</v>
      </c>
      <c r="AT289" s="182" t="s">
        <v>76</v>
      </c>
      <c r="AU289" s="182" t="s">
        <v>147</v>
      </c>
      <c r="AY289" s="176" t="s">
        <v>148</v>
      </c>
      <c r="BK289" s="183">
        <f>BK290</f>
        <v>105615</v>
      </c>
    </row>
    <row r="290" s="2" customFormat="1" ht="21.75" customHeight="1">
      <c r="A290" s="31"/>
      <c r="B290" s="162"/>
      <c r="C290" s="163" t="s">
        <v>308</v>
      </c>
      <c r="D290" s="163" t="s">
        <v>151</v>
      </c>
      <c r="E290" s="164" t="s">
        <v>309</v>
      </c>
      <c r="F290" s="165" t="s">
        <v>310</v>
      </c>
      <c r="G290" s="166" t="s">
        <v>154</v>
      </c>
      <c r="H290" s="167">
        <v>1</v>
      </c>
      <c r="I290" s="168">
        <v>105615</v>
      </c>
      <c r="J290" s="168">
        <f>ROUND(I290*H290,2)</f>
        <v>105615</v>
      </c>
      <c r="K290" s="165" t="s">
        <v>1</v>
      </c>
      <c r="L290" s="32"/>
      <c r="M290" s="169" t="s">
        <v>1</v>
      </c>
      <c r="N290" s="170" t="s">
        <v>42</v>
      </c>
      <c r="O290" s="171">
        <v>3.7650000000000001</v>
      </c>
      <c r="P290" s="171">
        <f>O290*H290</f>
        <v>3.7650000000000001</v>
      </c>
      <c r="Q290" s="171">
        <v>1.80972</v>
      </c>
      <c r="R290" s="171">
        <f>Q290*H290</f>
        <v>1.80972</v>
      </c>
      <c r="S290" s="171">
        <v>0</v>
      </c>
      <c r="T290" s="172">
        <f>S290*H290</f>
        <v>0</v>
      </c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R290" s="173" t="s">
        <v>158</v>
      </c>
      <c r="AT290" s="173" t="s">
        <v>151</v>
      </c>
      <c r="AU290" s="173" t="s">
        <v>158</v>
      </c>
      <c r="AY290" s="16" t="s">
        <v>148</v>
      </c>
      <c r="BE290" s="174">
        <f>IF(N290="základní",J290,0)</f>
        <v>105615</v>
      </c>
      <c r="BF290" s="174">
        <f>IF(N290="snížená",J290,0)</f>
        <v>0</v>
      </c>
      <c r="BG290" s="174">
        <f>IF(N290="zákl. přenesená",J290,0)</f>
        <v>0</v>
      </c>
      <c r="BH290" s="174">
        <f>IF(N290="sníž. přenesená",J290,0)</f>
        <v>0</v>
      </c>
      <c r="BI290" s="174">
        <f>IF(N290="nulová",J290,0)</f>
        <v>0</v>
      </c>
      <c r="BJ290" s="16" t="s">
        <v>82</v>
      </c>
      <c r="BK290" s="174">
        <f>ROUND(I290*H290,2)</f>
        <v>105615</v>
      </c>
      <c r="BL290" s="16" t="s">
        <v>158</v>
      </c>
      <c r="BM290" s="173" t="s">
        <v>311</v>
      </c>
    </row>
    <row r="291" s="13" customFormat="1" ht="20.88" customHeight="1">
      <c r="A291" s="13"/>
      <c r="B291" s="175"/>
      <c r="C291" s="13"/>
      <c r="D291" s="176" t="s">
        <v>76</v>
      </c>
      <c r="E291" s="176" t="s">
        <v>158</v>
      </c>
      <c r="F291" s="176" t="s">
        <v>177</v>
      </c>
      <c r="G291" s="13"/>
      <c r="H291" s="13"/>
      <c r="I291" s="13"/>
      <c r="J291" s="177">
        <f>BK291</f>
        <v>29400</v>
      </c>
      <c r="K291" s="13"/>
      <c r="L291" s="175"/>
      <c r="M291" s="178"/>
      <c r="N291" s="179"/>
      <c r="O291" s="179"/>
      <c r="P291" s="180">
        <f>SUM(P292:P293)</f>
        <v>1.224</v>
      </c>
      <c r="Q291" s="179"/>
      <c r="R291" s="180">
        <f>SUM(R292:R293)</f>
        <v>2.45343</v>
      </c>
      <c r="S291" s="179"/>
      <c r="T291" s="181">
        <f>SUM(T292:T293)</f>
        <v>0</v>
      </c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R291" s="176" t="s">
        <v>82</v>
      </c>
      <c r="AT291" s="182" t="s">
        <v>76</v>
      </c>
      <c r="AU291" s="182" t="s">
        <v>147</v>
      </c>
      <c r="AY291" s="176" t="s">
        <v>148</v>
      </c>
      <c r="BK291" s="183">
        <f>SUM(BK292:BK293)</f>
        <v>29400</v>
      </c>
    </row>
    <row r="292" s="2" customFormat="1" ht="24.15" customHeight="1">
      <c r="A292" s="31"/>
      <c r="B292" s="162"/>
      <c r="C292" s="163" t="s">
        <v>312</v>
      </c>
      <c r="D292" s="163" t="s">
        <v>151</v>
      </c>
      <c r="E292" s="164" t="s">
        <v>179</v>
      </c>
      <c r="F292" s="165" t="s">
        <v>180</v>
      </c>
      <c r="G292" s="166" t="s">
        <v>154</v>
      </c>
      <c r="H292" s="167">
        <v>1</v>
      </c>
      <c r="I292" s="168">
        <v>29400</v>
      </c>
      <c r="J292" s="168">
        <f>ROUND(I292*H292,2)</f>
        <v>29400</v>
      </c>
      <c r="K292" s="165" t="s">
        <v>1</v>
      </c>
      <c r="L292" s="32"/>
      <c r="M292" s="169" t="s">
        <v>1</v>
      </c>
      <c r="N292" s="170" t="s">
        <v>42</v>
      </c>
      <c r="O292" s="171">
        <v>1.224</v>
      </c>
      <c r="P292" s="171">
        <f>O292*H292</f>
        <v>1.224</v>
      </c>
      <c r="Q292" s="171">
        <v>2.45343</v>
      </c>
      <c r="R292" s="171">
        <f>Q292*H292</f>
        <v>2.45343</v>
      </c>
      <c r="S292" s="171">
        <v>0</v>
      </c>
      <c r="T292" s="172">
        <f>S292*H292</f>
        <v>0</v>
      </c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R292" s="173" t="s">
        <v>158</v>
      </c>
      <c r="AT292" s="173" t="s">
        <v>151</v>
      </c>
      <c r="AU292" s="173" t="s">
        <v>158</v>
      </c>
      <c r="AY292" s="16" t="s">
        <v>148</v>
      </c>
      <c r="BE292" s="174">
        <f>IF(N292="základní",J292,0)</f>
        <v>29400</v>
      </c>
      <c r="BF292" s="174">
        <f>IF(N292="snížená",J292,0)</f>
        <v>0</v>
      </c>
      <c r="BG292" s="174">
        <f>IF(N292="zákl. přenesená",J292,0)</f>
        <v>0</v>
      </c>
      <c r="BH292" s="174">
        <f>IF(N292="sníž. přenesená",J292,0)</f>
        <v>0</v>
      </c>
      <c r="BI292" s="174">
        <f>IF(N292="nulová",J292,0)</f>
        <v>0</v>
      </c>
      <c r="BJ292" s="16" t="s">
        <v>82</v>
      </c>
      <c r="BK292" s="174">
        <f>ROUND(I292*H292,2)</f>
        <v>29400</v>
      </c>
      <c r="BL292" s="16" t="s">
        <v>158</v>
      </c>
      <c r="BM292" s="173" t="s">
        <v>313</v>
      </c>
    </row>
    <row r="293" s="2" customFormat="1">
      <c r="A293" s="31"/>
      <c r="B293" s="32"/>
      <c r="C293" s="31"/>
      <c r="D293" s="184" t="s">
        <v>167</v>
      </c>
      <c r="E293" s="31"/>
      <c r="F293" s="185" t="s">
        <v>182</v>
      </c>
      <c r="G293" s="31"/>
      <c r="H293" s="31"/>
      <c r="I293" s="31"/>
      <c r="J293" s="31"/>
      <c r="K293" s="31"/>
      <c r="L293" s="32"/>
      <c r="M293" s="186"/>
      <c r="N293" s="187"/>
      <c r="O293" s="69"/>
      <c r="P293" s="69"/>
      <c r="Q293" s="69"/>
      <c r="R293" s="69"/>
      <c r="S293" s="69"/>
      <c r="T293" s="70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T293" s="16" t="s">
        <v>167</v>
      </c>
      <c r="AU293" s="16" t="s">
        <v>158</v>
      </c>
    </row>
    <row r="294" s="13" customFormat="1" ht="20.88" customHeight="1">
      <c r="A294" s="13"/>
      <c r="B294" s="175"/>
      <c r="C294" s="13"/>
      <c r="D294" s="176" t="s">
        <v>76</v>
      </c>
      <c r="E294" s="176" t="s">
        <v>183</v>
      </c>
      <c r="F294" s="176" t="s">
        <v>184</v>
      </c>
      <c r="G294" s="13"/>
      <c r="H294" s="13"/>
      <c r="I294" s="13"/>
      <c r="J294" s="177">
        <f>BK294</f>
        <v>51620</v>
      </c>
      <c r="K294" s="13"/>
      <c r="L294" s="175"/>
      <c r="M294" s="178"/>
      <c r="N294" s="179"/>
      <c r="O294" s="179"/>
      <c r="P294" s="180">
        <f>SUM(P295:P296)</f>
        <v>0.56000000000000005</v>
      </c>
      <c r="Q294" s="179"/>
      <c r="R294" s="180">
        <f>SUM(R295:R296)</f>
        <v>0.0247</v>
      </c>
      <c r="S294" s="179"/>
      <c r="T294" s="181">
        <f>SUM(T295:T296)</f>
        <v>0</v>
      </c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R294" s="176" t="s">
        <v>82</v>
      </c>
      <c r="AT294" s="182" t="s">
        <v>76</v>
      </c>
      <c r="AU294" s="182" t="s">
        <v>147</v>
      </c>
      <c r="AY294" s="176" t="s">
        <v>148</v>
      </c>
      <c r="BK294" s="183">
        <f>SUM(BK295:BK296)</f>
        <v>51620</v>
      </c>
    </row>
    <row r="295" s="2" customFormat="1" ht="24.15" customHeight="1">
      <c r="A295" s="31"/>
      <c r="B295" s="162"/>
      <c r="C295" s="163" t="s">
        <v>314</v>
      </c>
      <c r="D295" s="163" t="s">
        <v>151</v>
      </c>
      <c r="E295" s="164" t="s">
        <v>315</v>
      </c>
      <c r="F295" s="165" t="s">
        <v>187</v>
      </c>
      <c r="G295" s="166" t="s">
        <v>154</v>
      </c>
      <c r="H295" s="167">
        <v>1</v>
      </c>
      <c r="I295" s="168">
        <v>51620</v>
      </c>
      <c r="J295" s="168">
        <f>ROUND(I295*H295,2)</f>
        <v>51620</v>
      </c>
      <c r="K295" s="165" t="s">
        <v>1</v>
      </c>
      <c r="L295" s="32"/>
      <c r="M295" s="169" t="s">
        <v>1</v>
      </c>
      <c r="N295" s="170" t="s">
        <v>42</v>
      </c>
      <c r="O295" s="171">
        <v>0.56000000000000005</v>
      </c>
      <c r="P295" s="171">
        <f>O295*H295</f>
        <v>0.56000000000000005</v>
      </c>
      <c r="Q295" s="171">
        <v>0.0247</v>
      </c>
      <c r="R295" s="171">
        <f>Q295*H295</f>
        <v>0.0247</v>
      </c>
      <c r="S295" s="171">
        <v>0</v>
      </c>
      <c r="T295" s="172">
        <f>S295*H295</f>
        <v>0</v>
      </c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R295" s="173" t="s">
        <v>158</v>
      </c>
      <c r="AT295" s="173" t="s">
        <v>151</v>
      </c>
      <c r="AU295" s="173" t="s">
        <v>158</v>
      </c>
      <c r="AY295" s="16" t="s">
        <v>148</v>
      </c>
      <c r="BE295" s="174">
        <f>IF(N295="základní",J295,0)</f>
        <v>51620</v>
      </c>
      <c r="BF295" s="174">
        <f>IF(N295="snížená",J295,0)</f>
        <v>0</v>
      </c>
      <c r="BG295" s="174">
        <f>IF(N295="zákl. přenesená",J295,0)</f>
        <v>0</v>
      </c>
      <c r="BH295" s="174">
        <f>IF(N295="sníž. přenesená",J295,0)</f>
        <v>0</v>
      </c>
      <c r="BI295" s="174">
        <f>IF(N295="nulová",J295,0)</f>
        <v>0</v>
      </c>
      <c r="BJ295" s="16" t="s">
        <v>82</v>
      </c>
      <c r="BK295" s="174">
        <f>ROUND(I295*H295,2)</f>
        <v>51620</v>
      </c>
      <c r="BL295" s="16" t="s">
        <v>158</v>
      </c>
      <c r="BM295" s="173" t="s">
        <v>316</v>
      </c>
    </row>
    <row r="296" s="2" customFormat="1">
      <c r="A296" s="31"/>
      <c r="B296" s="32"/>
      <c r="C296" s="31"/>
      <c r="D296" s="184" t="s">
        <v>167</v>
      </c>
      <c r="E296" s="31"/>
      <c r="F296" s="185" t="s">
        <v>317</v>
      </c>
      <c r="G296" s="31"/>
      <c r="H296" s="31"/>
      <c r="I296" s="31"/>
      <c r="J296" s="31"/>
      <c r="K296" s="31"/>
      <c r="L296" s="32"/>
      <c r="M296" s="186"/>
      <c r="N296" s="187"/>
      <c r="O296" s="69"/>
      <c r="P296" s="69"/>
      <c r="Q296" s="69"/>
      <c r="R296" s="69"/>
      <c r="S296" s="69"/>
      <c r="T296" s="70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T296" s="16" t="s">
        <v>167</v>
      </c>
      <c r="AU296" s="16" t="s">
        <v>158</v>
      </c>
    </row>
    <row r="297" s="13" customFormat="1" ht="20.88" customHeight="1">
      <c r="A297" s="13"/>
      <c r="B297" s="175"/>
      <c r="C297" s="13"/>
      <c r="D297" s="176" t="s">
        <v>76</v>
      </c>
      <c r="E297" s="176" t="s">
        <v>190</v>
      </c>
      <c r="F297" s="176" t="s">
        <v>191</v>
      </c>
      <c r="G297" s="13"/>
      <c r="H297" s="13"/>
      <c r="I297" s="13"/>
      <c r="J297" s="177">
        <f>BK297</f>
        <v>9563</v>
      </c>
      <c r="K297" s="13"/>
      <c r="L297" s="175"/>
      <c r="M297" s="178"/>
      <c r="N297" s="179"/>
      <c r="O297" s="179"/>
      <c r="P297" s="180">
        <f>P298</f>
        <v>3.2130000000000001</v>
      </c>
      <c r="Q297" s="179"/>
      <c r="R297" s="180">
        <f>R298</f>
        <v>2.45329</v>
      </c>
      <c r="S297" s="179"/>
      <c r="T297" s="181">
        <f>T298</f>
        <v>0</v>
      </c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R297" s="176" t="s">
        <v>82</v>
      </c>
      <c r="AT297" s="182" t="s">
        <v>76</v>
      </c>
      <c r="AU297" s="182" t="s">
        <v>147</v>
      </c>
      <c r="AY297" s="176" t="s">
        <v>148</v>
      </c>
      <c r="BK297" s="183">
        <f>BK298</f>
        <v>9563</v>
      </c>
    </row>
    <row r="298" s="2" customFormat="1" ht="24.15" customHeight="1">
      <c r="A298" s="31"/>
      <c r="B298" s="162"/>
      <c r="C298" s="163" t="s">
        <v>318</v>
      </c>
      <c r="D298" s="163" t="s">
        <v>151</v>
      </c>
      <c r="E298" s="164" t="s">
        <v>319</v>
      </c>
      <c r="F298" s="165" t="s">
        <v>320</v>
      </c>
      <c r="G298" s="166" t="s">
        <v>154</v>
      </c>
      <c r="H298" s="167">
        <v>1</v>
      </c>
      <c r="I298" s="168">
        <v>9563</v>
      </c>
      <c r="J298" s="168">
        <f>ROUND(I298*H298,2)</f>
        <v>9563</v>
      </c>
      <c r="K298" s="165" t="s">
        <v>1</v>
      </c>
      <c r="L298" s="32"/>
      <c r="M298" s="169" t="s">
        <v>1</v>
      </c>
      <c r="N298" s="170" t="s">
        <v>42</v>
      </c>
      <c r="O298" s="171">
        <v>3.2130000000000001</v>
      </c>
      <c r="P298" s="171">
        <f>O298*H298</f>
        <v>3.2130000000000001</v>
      </c>
      <c r="Q298" s="171">
        <v>2.45329</v>
      </c>
      <c r="R298" s="171">
        <f>Q298*H298</f>
        <v>2.45329</v>
      </c>
      <c r="S298" s="171">
        <v>0</v>
      </c>
      <c r="T298" s="172">
        <f>S298*H298</f>
        <v>0</v>
      </c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R298" s="173" t="s">
        <v>158</v>
      </c>
      <c r="AT298" s="173" t="s">
        <v>151</v>
      </c>
      <c r="AU298" s="173" t="s">
        <v>158</v>
      </c>
      <c r="AY298" s="16" t="s">
        <v>148</v>
      </c>
      <c r="BE298" s="174">
        <f>IF(N298="základní",J298,0)</f>
        <v>9563</v>
      </c>
      <c r="BF298" s="174">
        <f>IF(N298="snížená",J298,0)</f>
        <v>0</v>
      </c>
      <c r="BG298" s="174">
        <f>IF(N298="zákl. přenesená",J298,0)</f>
        <v>0</v>
      </c>
      <c r="BH298" s="174">
        <f>IF(N298="sníž. přenesená",J298,0)</f>
        <v>0</v>
      </c>
      <c r="BI298" s="174">
        <f>IF(N298="nulová",J298,0)</f>
        <v>0</v>
      </c>
      <c r="BJ298" s="16" t="s">
        <v>82</v>
      </c>
      <c r="BK298" s="174">
        <f>ROUND(I298*H298,2)</f>
        <v>9563</v>
      </c>
      <c r="BL298" s="16" t="s">
        <v>158</v>
      </c>
      <c r="BM298" s="173" t="s">
        <v>321</v>
      </c>
    </row>
    <row r="299" s="13" customFormat="1" ht="20.88" customHeight="1">
      <c r="A299" s="13"/>
      <c r="B299" s="175"/>
      <c r="C299" s="13"/>
      <c r="D299" s="176" t="s">
        <v>76</v>
      </c>
      <c r="E299" s="176" t="s">
        <v>198</v>
      </c>
      <c r="F299" s="176" t="s">
        <v>199</v>
      </c>
      <c r="G299" s="13"/>
      <c r="H299" s="13"/>
      <c r="I299" s="13"/>
      <c r="J299" s="177">
        <f>BK299</f>
        <v>12950</v>
      </c>
      <c r="K299" s="13"/>
      <c r="L299" s="175"/>
      <c r="M299" s="178"/>
      <c r="N299" s="179"/>
      <c r="O299" s="179"/>
      <c r="P299" s="180">
        <f>SUM(P300:P301)</f>
        <v>0.126</v>
      </c>
      <c r="Q299" s="179"/>
      <c r="R299" s="180">
        <f>SUM(R300:R301)</f>
        <v>0.00021000000000000001</v>
      </c>
      <c r="S299" s="179"/>
      <c r="T299" s="181">
        <f>SUM(T300:T301)</f>
        <v>0</v>
      </c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R299" s="176" t="s">
        <v>82</v>
      </c>
      <c r="AT299" s="182" t="s">
        <v>76</v>
      </c>
      <c r="AU299" s="182" t="s">
        <v>147</v>
      </c>
      <c r="AY299" s="176" t="s">
        <v>148</v>
      </c>
      <c r="BK299" s="183">
        <f>SUM(BK300:BK301)</f>
        <v>12950</v>
      </c>
    </row>
    <row r="300" s="2" customFormat="1" ht="16.5" customHeight="1">
      <c r="A300" s="31"/>
      <c r="B300" s="162"/>
      <c r="C300" s="163" t="s">
        <v>322</v>
      </c>
      <c r="D300" s="163" t="s">
        <v>151</v>
      </c>
      <c r="E300" s="164" t="s">
        <v>323</v>
      </c>
      <c r="F300" s="165" t="s">
        <v>202</v>
      </c>
      <c r="G300" s="166" t="s">
        <v>154</v>
      </c>
      <c r="H300" s="167">
        <v>1</v>
      </c>
      <c r="I300" s="168">
        <v>12950</v>
      </c>
      <c r="J300" s="168">
        <f>ROUND(I300*H300,2)</f>
        <v>12950</v>
      </c>
      <c r="K300" s="165" t="s">
        <v>1</v>
      </c>
      <c r="L300" s="32"/>
      <c r="M300" s="169" t="s">
        <v>1</v>
      </c>
      <c r="N300" s="170" t="s">
        <v>42</v>
      </c>
      <c r="O300" s="171">
        <v>0.126</v>
      </c>
      <c r="P300" s="171">
        <f>O300*H300</f>
        <v>0.126</v>
      </c>
      <c r="Q300" s="171">
        <v>0.00021000000000000001</v>
      </c>
      <c r="R300" s="171">
        <f>Q300*H300</f>
        <v>0.00021000000000000001</v>
      </c>
      <c r="S300" s="171">
        <v>0</v>
      </c>
      <c r="T300" s="172">
        <f>S300*H300</f>
        <v>0</v>
      </c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R300" s="173" t="s">
        <v>158</v>
      </c>
      <c r="AT300" s="173" t="s">
        <v>151</v>
      </c>
      <c r="AU300" s="173" t="s">
        <v>158</v>
      </c>
      <c r="AY300" s="16" t="s">
        <v>148</v>
      </c>
      <c r="BE300" s="174">
        <f>IF(N300="základní",J300,0)</f>
        <v>12950</v>
      </c>
      <c r="BF300" s="174">
        <f>IF(N300="snížená",J300,0)</f>
        <v>0</v>
      </c>
      <c r="BG300" s="174">
        <f>IF(N300="zákl. přenesená",J300,0)</f>
        <v>0</v>
      </c>
      <c r="BH300" s="174">
        <f>IF(N300="sníž. přenesená",J300,0)</f>
        <v>0</v>
      </c>
      <c r="BI300" s="174">
        <f>IF(N300="nulová",J300,0)</f>
        <v>0</v>
      </c>
      <c r="BJ300" s="16" t="s">
        <v>82</v>
      </c>
      <c r="BK300" s="174">
        <f>ROUND(I300*H300,2)</f>
        <v>12950</v>
      </c>
      <c r="BL300" s="16" t="s">
        <v>158</v>
      </c>
      <c r="BM300" s="173" t="s">
        <v>324</v>
      </c>
    </row>
    <row r="301" s="2" customFormat="1">
      <c r="A301" s="31"/>
      <c r="B301" s="32"/>
      <c r="C301" s="31"/>
      <c r="D301" s="184" t="s">
        <v>167</v>
      </c>
      <c r="E301" s="31"/>
      <c r="F301" s="185" t="s">
        <v>204</v>
      </c>
      <c r="G301" s="31"/>
      <c r="H301" s="31"/>
      <c r="I301" s="31"/>
      <c r="J301" s="31"/>
      <c r="K301" s="31"/>
      <c r="L301" s="32"/>
      <c r="M301" s="186"/>
      <c r="N301" s="187"/>
      <c r="O301" s="69"/>
      <c r="P301" s="69"/>
      <c r="Q301" s="69"/>
      <c r="R301" s="69"/>
      <c r="S301" s="69"/>
      <c r="T301" s="70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T301" s="16" t="s">
        <v>167</v>
      </c>
      <c r="AU301" s="16" t="s">
        <v>158</v>
      </c>
    </row>
    <row r="302" s="13" customFormat="1" ht="20.88" customHeight="1">
      <c r="A302" s="13"/>
      <c r="B302" s="175"/>
      <c r="C302" s="13"/>
      <c r="D302" s="176" t="s">
        <v>76</v>
      </c>
      <c r="E302" s="176" t="s">
        <v>205</v>
      </c>
      <c r="F302" s="176" t="s">
        <v>206</v>
      </c>
      <c r="G302" s="13"/>
      <c r="H302" s="13"/>
      <c r="I302" s="13"/>
      <c r="J302" s="177">
        <f>BK302</f>
        <v>65300</v>
      </c>
      <c r="K302" s="13"/>
      <c r="L302" s="175"/>
      <c r="M302" s="178"/>
      <c r="N302" s="179"/>
      <c r="O302" s="179"/>
      <c r="P302" s="180">
        <f>SUM(P303:P304)</f>
        <v>1.5860000000000001</v>
      </c>
      <c r="Q302" s="179"/>
      <c r="R302" s="180">
        <f>SUM(R303:R304)</f>
        <v>0</v>
      </c>
      <c r="S302" s="179"/>
      <c r="T302" s="181">
        <f>SUM(T303:T304)</f>
        <v>2.27</v>
      </c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R302" s="176" t="s">
        <v>82</v>
      </c>
      <c r="AT302" s="182" t="s">
        <v>76</v>
      </c>
      <c r="AU302" s="182" t="s">
        <v>147</v>
      </c>
      <c r="AY302" s="176" t="s">
        <v>148</v>
      </c>
      <c r="BK302" s="183">
        <f>SUM(BK303:BK304)</f>
        <v>65300</v>
      </c>
    </row>
    <row r="303" s="2" customFormat="1" ht="16.5" customHeight="1">
      <c r="A303" s="31"/>
      <c r="B303" s="162"/>
      <c r="C303" s="163" t="s">
        <v>325</v>
      </c>
      <c r="D303" s="163" t="s">
        <v>151</v>
      </c>
      <c r="E303" s="164" t="s">
        <v>326</v>
      </c>
      <c r="F303" s="165" t="s">
        <v>208</v>
      </c>
      <c r="G303" s="166" t="s">
        <v>154</v>
      </c>
      <c r="H303" s="167">
        <v>1</v>
      </c>
      <c r="I303" s="168">
        <v>65300</v>
      </c>
      <c r="J303" s="168">
        <f>ROUND(I303*H303,2)</f>
        <v>65300</v>
      </c>
      <c r="K303" s="165" t="s">
        <v>1</v>
      </c>
      <c r="L303" s="32"/>
      <c r="M303" s="169" t="s">
        <v>1</v>
      </c>
      <c r="N303" s="170" t="s">
        <v>42</v>
      </c>
      <c r="O303" s="171">
        <v>1.5860000000000001</v>
      </c>
      <c r="P303" s="171">
        <f>O303*H303</f>
        <v>1.5860000000000001</v>
      </c>
      <c r="Q303" s="171">
        <v>0</v>
      </c>
      <c r="R303" s="171">
        <f>Q303*H303</f>
        <v>0</v>
      </c>
      <c r="S303" s="171">
        <v>2.27</v>
      </c>
      <c r="T303" s="172">
        <f>S303*H303</f>
        <v>2.27</v>
      </c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R303" s="173" t="s">
        <v>158</v>
      </c>
      <c r="AT303" s="173" t="s">
        <v>151</v>
      </c>
      <c r="AU303" s="173" t="s">
        <v>158</v>
      </c>
      <c r="AY303" s="16" t="s">
        <v>148</v>
      </c>
      <c r="BE303" s="174">
        <f>IF(N303="základní",J303,0)</f>
        <v>65300</v>
      </c>
      <c r="BF303" s="174">
        <f>IF(N303="snížená",J303,0)</f>
        <v>0</v>
      </c>
      <c r="BG303" s="174">
        <f>IF(N303="zákl. přenesená",J303,0)</f>
        <v>0</v>
      </c>
      <c r="BH303" s="174">
        <f>IF(N303="sníž. přenesená",J303,0)</f>
        <v>0</v>
      </c>
      <c r="BI303" s="174">
        <f>IF(N303="nulová",J303,0)</f>
        <v>0</v>
      </c>
      <c r="BJ303" s="16" t="s">
        <v>82</v>
      </c>
      <c r="BK303" s="174">
        <f>ROUND(I303*H303,2)</f>
        <v>65300</v>
      </c>
      <c r="BL303" s="16" t="s">
        <v>158</v>
      </c>
      <c r="BM303" s="173" t="s">
        <v>327</v>
      </c>
    </row>
    <row r="304" s="2" customFormat="1">
      <c r="A304" s="31"/>
      <c r="B304" s="32"/>
      <c r="C304" s="31"/>
      <c r="D304" s="184" t="s">
        <v>167</v>
      </c>
      <c r="E304" s="31"/>
      <c r="F304" s="185" t="s">
        <v>328</v>
      </c>
      <c r="G304" s="31"/>
      <c r="H304" s="31"/>
      <c r="I304" s="31"/>
      <c r="J304" s="31"/>
      <c r="K304" s="31"/>
      <c r="L304" s="32"/>
      <c r="M304" s="186"/>
      <c r="N304" s="187"/>
      <c r="O304" s="69"/>
      <c r="P304" s="69"/>
      <c r="Q304" s="69"/>
      <c r="R304" s="69"/>
      <c r="S304" s="69"/>
      <c r="T304" s="70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T304" s="16" t="s">
        <v>167</v>
      </c>
      <c r="AU304" s="16" t="s">
        <v>158</v>
      </c>
    </row>
    <row r="305" s="13" customFormat="1" ht="20.88" customHeight="1">
      <c r="A305" s="13"/>
      <c r="B305" s="175"/>
      <c r="C305" s="13"/>
      <c r="D305" s="176" t="s">
        <v>76</v>
      </c>
      <c r="E305" s="176" t="s">
        <v>211</v>
      </c>
      <c r="F305" s="176" t="s">
        <v>212</v>
      </c>
      <c r="G305" s="13"/>
      <c r="H305" s="13"/>
      <c r="I305" s="13"/>
      <c r="J305" s="177">
        <f>BK305</f>
        <v>24750</v>
      </c>
      <c r="K305" s="13"/>
      <c r="L305" s="175"/>
      <c r="M305" s="178"/>
      <c r="N305" s="179"/>
      <c r="O305" s="179"/>
      <c r="P305" s="180">
        <f>SUM(P306:P307)</f>
        <v>2.4199999999999999</v>
      </c>
      <c r="Q305" s="179"/>
      <c r="R305" s="180">
        <f>SUM(R306:R307)</f>
        <v>0</v>
      </c>
      <c r="S305" s="179"/>
      <c r="T305" s="181">
        <f>SUM(T306:T307)</f>
        <v>0</v>
      </c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R305" s="176" t="s">
        <v>82</v>
      </c>
      <c r="AT305" s="182" t="s">
        <v>76</v>
      </c>
      <c r="AU305" s="182" t="s">
        <v>147</v>
      </c>
      <c r="AY305" s="176" t="s">
        <v>148</v>
      </c>
      <c r="BK305" s="183">
        <f>SUM(BK306:BK307)</f>
        <v>24750</v>
      </c>
    </row>
    <row r="306" s="2" customFormat="1" ht="16.5" customHeight="1">
      <c r="A306" s="31"/>
      <c r="B306" s="162"/>
      <c r="C306" s="163" t="s">
        <v>329</v>
      </c>
      <c r="D306" s="163" t="s">
        <v>151</v>
      </c>
      <c r="E306" s="164" t="s">
        <v>330</v>
      </c>
      <c r="F306" s="165" t="s">
        <v>215</v>
      </c>
      <c r="G306" s="166" t="s">
        <v>154</v>
      </c>
      <c r="H306" s="167">
        <v>1</v>
      </c>
      <c r="I306" s="168">
        <v>24750</v>
      </c>
      <c r="J306" s="168">
        <f>ROUND(I306*H306,2)</f>
        <v>24750</v>
      </c>
      <c r="K306" s="165" t="s">
        <v>1</v>
      </c>
      <c r="L306" s="32"/>
      <c r="M306" s="169" t="s">
        <v>1</v>
      </c>
      <c r="N306" s="170" t="s">
        <v>42</v>
      </c>
      <c r="O306" s="171">
        <v>2.4199999999999999</v>
      </c>
      <c r="P306" s="171">
        <f>O306*H306</f>
        <v>2.4199999999999999</v>
      </c>
      <c r="Q306" s="171">
        <v>0</v>
      </c>
      <c r="R306" s="171">
        <f>Q306*H306</f>
        <v>0</v>
      </c>
      <c r="S306" s="171">
        <v>0</v>
      </c>
      <c r="T306" s="172">
        <f>S306*H306</f>
        <v>0</v>
      </c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R306" s="173" t="s">
        <v>158</v>
      </c>
      <c r="AT306" s="173" t="s">
        <v>151</v>
      </c>
      <c r="AU306" s="173" t="s">
        <v>158</v>
      </c>
      <c r="AY306" s="16" t="s">
        <v>148</v>
      </c>
      <c r="BE306" s="174">
        <f>IF(N306="základní",J306,0)</f>
        <v>24750</v>
      </c>
      <c r="BF306" s="174">
        <f>IF(N306="snížená",J306,0)</f>
        <v>0</v>
      </c>
      <c r="BG306" s="174">
        <f>IF(N306="zákl. přenesená",J306,0)</f>
        <v>0</v>
      </c>
      <c r="BH306" s="174">
        <f>IF(N306="sníž. přenesená",J306,0)</f>
        <v>0</v>
      </c>
      <c r="BI306" s="174">
        <f>IF(N306="nulová",J306,0)</f>
        <v>0</v>
      </c>
      <c r="BJ306" s="16" t="s">
        <v>82</v>
      </c>
      <c r="BK306" s="174">
        <f>ROUND(I306*H306,2)</f>
        <v>24750</v>
      </c>
      <c r="BL306" s="16" t="s">
        <v>158</v>
      </c>
      <c r="BM306" s="173" t="s">
        <v>331</v>
      </c>
    </row>
    <row r="307" s="2" customFormat="1">
      <c r="A307" s="31"/>
      <c r="B307" s="32"/>
      <c r="C307" s="31"/>
      <c r="D307" s="184" t="s">
        <v>167</v>
      </c>
      <c r="E307" s="31"/>
      <c r="F307" s="185" t="s">
        <v>217</v>
      </c>
      <c r="G307" s="31"/>
      <c r="H307" s="31"/>
      <c r="I307" s="31"/>
      <c r="J307" s="31"/>
      <c r="K307" s="31"/>
      <c r="L307" s="32"/>
      <c r="M307" s="186"/>
      <c r="N307" s="187"/>
      <c r="O307" s="69"/>
      <c r="P307" s="69"/>
      <c r="Q307" s="69"/>
      <c r="R307" s="69"/>
      <c r="S307" s="69"/>
      <c r="T307" s="70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T307" s="16" t="s">
        <v>167</v>
      </c>
      <c r="AU307" s="16" t="s">
        <v>158</v>
      </c>
    </row>
    <row r="308" s="13" customFormat="1" ht="20.88" customHeight="1">
      <c r="A308" s="13"/>
      <c r="B308" s="175"/>
      <c r="C308" s="13"/>
      <c r="D308" s="176" t="s">
        <v>76</v>
      </c>
      <c r="E308" s="176" t="s">
        <v>218</v>
      </c>
      <c r="F308" s="176" t="s">
        <v>219</v>
      </c>
      <c r="G308" s="13"/>
      <c r="H308" s="13"/>
      <c r="I308" s="13"/>
      <c r="J308" s="177">
        <f>BK308</f>
        <v>19350</v>
      </c>
      <c r="K308" s="13"/>
      <c r="L308" s="175"/>
      <c r="M308" s="178"/>
      <c r="N308" s="179"/>
      <c r="O308" s="179"/>
      <c r="P308" s="180">
        <f>SUM(P309:P310)</f>
        <v>4.04</v>
      </c>
      <c r="Q308" s="179"/>
      <c r="R308" s="180">
        <f>SUM(R309:R310)</f>
        <v>0</v>
      </c>
      <c r="S308" s="179"/>
      <c r="T308" s="181">
        <f>SUM(T309:T310)</f>
        <v>0</v>
      </c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R308" s="176" t="s">
        <v>82</v>
      </c>
      <c r="AT308" s="182" t="s">
        <v>76</v>
      </c>
      <c r="AU308" s="182" t="s">
        <v>147</v>
      </c>
      <c r="AY308" s="176" t="s">
        <v>148</v>
      </c>
      <c r="BK308" s="183">
        <f>SUM(BK309:BK310)</f>
        <v>19350</v>
      </c>
    </row>
    <row r="309" s="2" customFormat="1" ht="16.5" customHeight="1">
      <c r="A309" s="31"/>
      <c r="B309" s="162"/>
      <c r="C309" s="163" t="s">
        <v>332</v>
      </c>
      <c r="D309" s="163" t="s">
        <v>151</v>
      </c>
      <c r="E309" s="164" t="s">
        <v>333</v>
      </c>
      <c r="F309" s="165" t="s">
        <v>222</v>
      </c>
      <c r="G309" s="166" t="s">
        <v>154</v>
      </c>
      <c r="H309" s="167">
        <v>1</v>
      </c>
      <c r="I309" s="168">
        <v>19350</v>
      </c>
      <c r="J309" s="168">
        <f>ROUND(I309*H309,2)</f>
        <v>19350</v>
      </c>
      <c r="K309" s="165" t="s">
        <v>1</v>
      </c>
      <c r="L309" s="32"/>
      <c r="M309" s="169" t="s">
        <v>1</v>
      </c>
      <c r="N309" s="170" t="s">
        <v>42</v>
      </c>
      <c r="O309" s="171">
        <v>4.04</v>
      </c>
      <c r="P309" s="171">
        <f>O309*H309</f>
        <v>4.04</v>
      </c>
      <c r="Q309" s="171">
        <v>0</v>
      </c>
      <c r="R309" s="171">
        <f>Q309*H309</f>
        <v>0</v>
      </c>
      <c r="S309" s="171">
        <v>0</v>
      </c>
      <c r="T309" s="172">
        <f>S309*H309</f>
        <v>0</v>
      </c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R309" s="173" t="s">
        <v>158</v>
      </c>
      <c r="AT309" s="173" t="s">
        <v>151</v>
      </c>
      <c r="AU309" s="173" t="s">
        <v>158</v>
      </c>
      <c r="AY309" s="16" t="s">
        <v>148</v>
      </c>
      <c r="BE309" s="174">
        <f>IF(N309="základní",J309,0)</f>
        <v>19350</v>
      </c>
      <c r="BF309" s="174">
        <f>IF(N309="snížená",J309,0)</f>
        <v>0</v>
      </c>
      <c r="BG309" s="174">
        <f>IF(N309="zákl. přenesená",J309,0)</f>
        <v>0</v>
      </c>
      <c r="BH309" s="174">
        <f>IF(N309="sníž. přenesená",J309,0)</f>
        <v>0</v>
      </c>
      <c r="BI309" s="174">
        <f>IF(N309="nulová",J309,0)</f>
        <v>0</v>
      </c>
      <c r="BJ309" s="16" t="s">
        <v>82</v>
      </c>
      <c r="BK309" s="174">
        <f>ROUND(I309*H309,2)</f>
        <v>19350</v>
      </c>
      <c r="BL309" s="16" t="s">
        <v>158</v>
      </c>
      <c r="BM309" s="173" t="s">
        <v>334</v>
      </c>
    </row>
    <row r="310" s="2" customFormat="1">
      <c r="A310" s="31"/>
      <c r="B310" s="32"/>
      <c r="C310" s="31"/>
      <c r="D310" s="184" t="s">
        <v>167</v>
      </c>
      <c r="E310" s="31"/>
      <c r="F310" s="185" t="s">
        <v>335</v>
      </c>
      <c r="G310" s="31"/>
      <c r="H310" s="31"/>
      <c r="I310" s="31"/>
      <c r="J310" s="31"/>
      <c r="K310" s="31"/>
      <c r="L310" s="32"/>
      <c r="M310" s="186"/>
      <c r="N310" s="187"/>
      <c r="O310" s="69"/>
      <c r="P310" s="69"/>
      <c r="Q310" s="69"/>
      <c r="R310" s="69"/>
      <c r="S310" s="69"/>
      <c r="T310" s="70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T310" s="16" t="s">
        <v>167</v>
      </c>
      <c r="AU310" s="16" t="s">
        <v>158</v>
      </c>
    </row>
    <row r="311" s="12" customFormat="1" ht="20.88" customHeight="1">
      <c r="A311" s="12"/>
      <c r="B311" s="150"/>
      <c r="C311" s="12"/>
      <c r="D311" s="151" t="s">
        <v>76</v>
      </c>
      <c r="E311" s="160" t="s">
        <v>225</v>
      </c>
      <c r="F311" s="160" t="s">
        <v>226</v>
      </c>
      <c r="G311" s="12"/>
      <c r="H311" s="12"/>
      <c r="I311" s="12"/>
      <c r="J311" s="161">
        <f>BK311</f>
        <v>692262</v>
      </c>
      <c r="K311" s="12"/>
      <c r="L311" s="150"/>
      <c r="M311" s="154"/>
      <c r="N311" s="155"/>
      <c r="O311" s="155"/>
      <c r="P311" s="156">
        <f>P312+P315+P319+P321+P323+P327+P329+P331+P333+P335+P337</f>
        <v>8.3259999999999987</v>
      </c>
      <c r="Q311" s="155"/>
      <c r="R311" s="156">
        <f>R312+R315+R319+R321+R323+R327+R329+R331+R333+R335+R337</f>
        <v>0.047170000000000011</v>
      </c>
      <c r="S311" s="155"/>
      <c r="T311" s="157">
        <f>T312+T315+T319+T321+T323+T327+T329+T331+T333+T335+T337</f>
        <v>0.0098200000000000006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151" t="s">
        <v>88</v>
      </c>
      <c r="AT311" s="158" t="s">
        <v>76</v>
      </c>
      <c r="AU311" s="158" t="s">
        <v>88</v>
      </c>
      <c r="AY311" s="151" t="s">
        <v>148</v>
      </c>
      <c r="BK311" s="159">
        <f>BK312+BK315+BK319+BK321+BK323+BK327+BK329+BK331+BK333+BK335+BK337</f>
        <v>692262</v>
      </c>
    </row>
    <row r="312" s="13" customFormat="1" ht="20.88" customHeight="1">
      <c r="A312" s="13"/>
      <c r="B312" s="175"/>
      <c r="C312" s="13"/>
      <c r="D312" s="176" t="s">
        <v>76</v>
      </c>
      <c r="E312" s="176" t="s">
        <v>227</v>
      </c>
      <c r="F312" s="176" t="s">
        <v>228</v>
      </c>
      <c r="G312" s="13"/>
      <c r="H312" s="13"/>
      <c r="I312" s="13"/>
      <c r="J312" s="177">
        <f>BK312</f>
        <v>9633</v>
      </c>
      <c r="K312" s="13"/>
      <c r="L312" s="175"/>
      <c r="M312" s="178"/>
      <c r="N312" s="179"/>
      <c r="O312" s="179"/>
      <c r="P312" s="180">
        <f>SUM(P313:P314)</f>
        <v>0.024</v>
      </c>
      <c r="Q312" s="179"/>
      <c r="R312" s="180">
        <f>SUM(R313:R314)</f>
        <v>0</v>
      </c>
      <c r="S312" s="179"/>
      <c r="T312" s="181">
        <f>SUM(T313:T314)</f>
        <v>0</v>
      </c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R312" s="176" t="s">
        <v>88</v>
      </c>
      <c r="AT312" s="182" t="s">
        <v>76</v>
      </c>
      <c r="AU312" s="182" t="s">
        <v>147</v>
      </c>
      <c r="AY312" s="176" t="s">
        <v>148</v>
      </c>
      <c r="BK312" s="183">
        <f>SUM(BK313:BK314)</f>
        <v>9633</v>
      </c>
    </row>
    <row r="313" s="2" customFormat="1" ht="24.15" customHeight="1">
      <c r="A313" s="31"/>
      <c r="B313" s="162"/>
      <c r="C313" s="163" t="s">
        <v>336</v>
      </c>
      <c r="D313" s="163" t="s">
        <v>151</v>
      </c>
      <c r="E313" s="164" t="s">
        <v>337</v>
      </c>
      <c r="F313" s="165" t="s">
        <v>231</v>
      </c>
      <c r="G313" s="166" t="s">
        <v>154</v>
      </c>
      <c r="H313" s="167">
        <v>1</v>
      </c>
      <c r="I313" s="168">
        <v>9633</v>
      </c>
      <c r="J313" s="168">
        <f>ROUND(I313*H313,2)</f>
        <v>9633</v>
      </c>
      <c r="K313" s="165" t="s">
        <v>1</v>
      </c>
      <c r="L313" s="32"/>
      <c r="M313" s="169" t="s">
        <v>1</v>
      </c>
      <c r="N313" s="170" t="s">
        <v>42</v>
      </c>
      <c r="O313" s="171">
        <v>0.024</v>
      </c>
      <c r="P313" s="171">
        <f>O313*H313</f>
        <v>0.024</v>
      </c>
      <c r="Q313" s="171">
        <v>0</v>
      </c>
      <c r="R313" s="171">
        <f>Q313*H313</f>
        <v>0</v>
      </c>
      <c r="S313" s="171">
        <v>0</v>
      </c>
      <c r="T313" s="172">
        <f>S313*H313</f>
        <v>0</v>
      </c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R313" s="173" t="s">
        <v>232</v>
      </c>
      <c r="AT313" s="173" t="s">
        <v>151</v>
      </c>
      <c r="AU313" s="173" t="s">
        <v>158</v>
      </c>
      <c r="AY313" s="16" t="s">
        <v>148</v>
      </c>
      <c r="BE313" s="174">
        <f>IF(N313="základní",J313,0)</f>
        <v>9633</v>
      </c>
      <c r="BF313" s="174">
        <f>IF(N313="snížená",J313,0)</f>
        <v>0</v>
      </c>
      <c r="BG313" s="174">
        <f>IF(N313="zákl. přenesená",J313,0)</f>
        <v>0</v>
      </c>
      <c r="BH313" s="174">
        <f>IF(N313="sníž. přenesená",J313,0)</f>
        <v>0</v>
      </c>
      <c r="BI313" s="174">
        <f>IF(N313="nulová",J313,0)</f>
        <v>0</v>
      </c>
      <c r="BJ313" s="16" t="s">
        <v>82</v>
      </c>
      <c r="BK313" s="174">
        <f>ROUND(I313*H313,2)</f>
        <v>9633</v>
      </c>
      <c r="BL313" s="16" t="s">
        <v>232</v>
      </c>
      <c r="BM313" s="173" t="s">
        <v>338</v>
      </c>
    </row>
    <row r="314" s="2" customFormat="1">
      <c r="A314" s="31"/>
      <c r="B314" s="32"/>
      <c r="C314" s="31"/>
      <c r="D314" s="184" t="s">
        <v>167</v>
      </c>
      <c r="E314" s="31"/>
      <c r="F314" s="185" t="s">
        <v>339</v>
      </c>
      <c r="G314" s="31"/>
      <c r="H314" s="31"/>
      <c r="I314" s="31"/>
      <c r="J314" s="31"/>
      <c r="K314" s="31"/>
      <c r="L314" s="32"/>
      <c r="M314" s="186"/>
      <c r="N314" s="187"/>
      <c r="O314" s="69"/>
      <c r="P314" s="69"/>
      <c r="Q314" s="69"/>
      <c r="R314" s="69"/>
      <c r="S314" s="69"/>
      <c r="T314" s="70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T314" s="16" t="s">
        <v>167</v>
      </c>
      <c r="AU314" s="16" t="s">
        <v>158</v>
      </c>
    </row>
    <row r="315" s="13" customFormat="1" ht="20.88" customHeight="1">
      <c r="A315" s="13"/>
      <c r="B315" s="175"/>
      <c r="C315" s="13"/>
      <c r="D315" s="176" t="s">
        <v>76</v>
      </c>
      <c r="E315" s="176" t="s">
        <v>340</v>
      </c>
      <c r="F315" s="176" t="s">
        <v>341</v>
      </c>
      <c r="G315" s="13"/>
      <c r="H315" s="13"/>
      <c r="I315" s="13"/>
      <c r="J315" s="177">
        <f>BK315</f>
        <v>79380</v>
      </c>
      <c r="K315" s="13"/>
      <c r="L315" s="175"/>
      <c r="M315" s="178"/>
      <c r="N315" s="179"/>
      <c r="O315" s="179"/>
      <c r="P315" s="180">
        <f>SUM(P316:P318)</f>
        <v>1.5569999999999999</v>
      </c>
      <c r="Q315" s="179"/>
      <c r="R315" s="180">
        <f>SUM(R316:R318)</f>
        <v>0.0012200000000000002</v>
      </c>
      <c r="S315" s="179"/>
      <c r="T315" s="181">
        <f>SUM(T316:T318)</f>
        <v>0.0098200000000000006</v>
      </c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R315" s="176" t="s">
        <v>88</v>
      </c>
      <c r="AT315" s="182" t="s">
        <v>76</v>
      </c>
      <c r="AU315" s="182" t="s">
        <v>147</v>
      </c>
      <c r="AY315" s="176" t="s">
        <v>148</v>
      </c>
      <c r="BK315" s="183">
        <f>SUM(BK316:BK318)</f>
        <v>79380</v>
      </c>
    </row>
    <row r="316" s="2" customFormat="1" ht="16.5" customHeight="1">
      <c r="A316" s="31"/>
      <c r="B316" s="162"/>
      <c r="C316" s="163" t="s">
        <v>342</v>
      </c>
      <c r="D316" s="163" t="s">
        <v>151</v>
      </c>
      <c r="E316" s="164" t="s">
        <v>343</v>
      </c>
      <c r="F316" s="165" t="s">
        <v>344</v>
      </c>
      <c r="G316" s="166" t="s">
        <v>154</v>
      </c>
      <c r="H316" s="167">
        <v>1</v>
      </c>
      <c r="I316" s="168">
        <v>18000</v>
      </c>
      <c r="J316" s="168">
        <f>ROUND(I316*H316,2)</f>
        <v>18000</v>
      </c>
      <c r="K316" s="165" t="s">
        <v>1</v>
      </c>
      <c r="L316" s="32"/>
      <c r="M316" s="169" t="s">
        <v>1</v>
      </c>
      <c r="N316" s="170" t="s">
        <v>42</v>
      </c>
      <c r="O316" s="171">
        <v>0.26600000000000001</v>
      </c>
      <c r="P316" s="171">
        <f>O316*H316</f>
        <v>0.26600000000000001</v>
      </c>
      <c r="Q316" s="171">
        <v>0</v>
      </c>
      <c r="R316" s="171">
        <f>Q316*H316</f>
        <v>0</v>
      </c>
      <c r="S316" s="171">
        <v>0.0098200000000000006</v>
      </c>
      <c r="T316" s="172">
        <f>S316*H316</f>
        <v>0.0098200000000000006</v>
      </c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R316" s="173" t="s">
        <v>232</v>
      </c>
      <c r="AT316" s="173" t="s">
        <v>151</v>
      </c>
      <c r="AU316" s="173" t="s">
        <v>158</v>
      </c>
      <c r="AY316" s="16" t="s">
        <v>148</v>
      </c>
      <c r="BE316" s="174">
        <f>IF(N316="základní",J316,0)</f>
        <v>18000</v>
      </c>
      <c r="BF316" s="174">
        <f>IF(N316="snížená",J316,0)</f>
        <v>0</v>
      </c>
      <c r="BG316" s="174">
        <f>IF(N316="zákl. přenesená",J316,0)</f>
        <v>0</v>
      </c>
      <c r="BH316" s="174">
        <f>IF(N316="sníž. přenesená",J316,0)</f>
        <v>0</v>
      </c>
      <c r="BI316" s="174">
        <f>IF(N316="nulová",J316,0)</f>
        <v>0</v>
      </c>
      <c r="BJ316" s="16" t="s">
        <v>82</v>
      </c>
      <c r="BK316" s="174">
        <f>ROUND(I316*H316,2)</f>
        <v>18000</v>
      </c>
      <c r="BL316" s="16" t="s">
        <v>232</v>
      </c>
      <c r="BM316" s="173" t="s">
        <v>345</v>
      </c>
    </row>
    <row r="317" s="2" customFormat="1" ht="16.5" customHeight="1">
      <c r="A317" s="31"/>
      <c r="B317" s="162"/>
      <c r="C317" s="163" t="s">
        <v>346</v>
      </c>
      <c r="D317" s="163" t="s">
        <v>151</v>
      </c>
      <c r="E317" s="164" t="s">
        <v>347</v>
      </c>
      <c r="F317" s="165" t="s">
        <v>348</v>
      </c>
      <c r="G317" s="166" t="s">
        <v>154</v>
      </c>
      <c r="H317" s="167">
        <v>1</v>
      </c>
      <c r="I317" s="168">
        <v>26420</v>
      </c>
      <c r="J317" s="168">
        <f>ROUND(I317*H317,2)</f>
        <v>26420</v>
      </c>
      <c r="K317" s="165" t="s">
        <v>1</v>
      </c>
      <c r="L317" s="32"/>
      <c r="M317" s="169" t="s">
        <v>1</v>
      </c>
      <c r="N317" s="170" t="s">
        <v>42</v>
      </c>
      <c r="O317" s="171">
        <v>0.73499999999999999</v>
      </c>
      <c r="P317" s="171">
        <f>O317*H317</f>
        <v>0.73499999999999999</v>
      </c>
      <c r="Q317" s="171">
        <v>0.00071000000000000002</v>
      </c>
      <c r="R317" s="171">
        <f>Q317*H317</f>
        <v>0.00071000000000000002</v>
      </c>
      <c r="S317" s="171">
        <v>0</v>
      </c>
      <c r="T317" s="172">
        <f>S317*H317</f>
        <v>0</v>
      </c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R317" s="173" t="s">
        <v>232</v>
      </c>
      <c r="AT317" s="173" t="s">
        <v>151</v>
      </c>
      <c r="AU317" s="173" t="s">
        <v>158</v>
      </c>
      <c r="AY317" s="16" t="s">
        <v>148</v>
      </c>
      <c r="BE317" s="174">
        <f>IF(N317="základní",J317,0)</f>
        <v>26420</v>
      </c>
      <c r="BF317" s="174">
        <f>IF(N317="snížená",J317,0)</f>
        <v>0</v>
      </c>
      <c r="BG317" s="174">
        <f>IF(N317="zákl. přenesená",J317,0)</f>
        <v>0</v>
      </c>
      <c r="BH317" s="174">
        <f>IF(N317="sníž. přenesená",J317,0)</f>
        <v>0</v>
      </c>
      <c r="BI317" s="174">
        <f>IF(N317="nulová",J317,0)</f>
        <v>0</v>
      </c>
      <c r="BJ317" s="16" t="s">
        <v>82</v>
      </c>
      <c r="BK317" s="174">
        <f>ROUND(I317*H317,2)</f>
        <v>26420</v>
      </c>
      <c r="BL317" s="16" t="s">
        <v>232</v>
      </c>
      <c r="BM317" s="173" t="s">
        <v>349</v>
      </c>
    </row>
    <row r="318" s="2" customFormat="1" ht="16.5" customHeight="1">
      <c r="A318" s="31"/>
      <c r="B318" s="162"/>
      <c r="C318" s="163" t="s">
        <v>350</v>
      </c>
      <c r="D318" s="163" t="s">
        <v>151</v>
      </c>
      <c r="E318" s="164" t="s">
        <v>351</v>
      </c>
      <c r="F318" s="165" t="s">
        <v>352</v>
      </c>
      <c r="G318" s="166" t="s">
        <v>154</v>
      </c>
      <c r="H318" s="167">
        <v>1</v>
      </c>
      <c r="I318" s="168">
        <v>34960</v>
      </c>
      <c r="J318" s="168">
        <f>ROUND(I318*H318,2)</f>
        <v>34960</v>
      </c>
      <c r="K318" s="165" t="s">
        <v>1</v>
      </c>
      <c r="L318" s="32"/>
      <c r="M318" s="169" t="s">
        <v>1</v>
      </c>
      <c r="N318" s="170" t="s">
        <v>42</v>
      </c>
      <c r="O318" s="171">
        <v>0.55600000000000005</v>
      </c>
      <c r="P318" s="171">
        <f>O318*H318</f>
        <v>0.55600000000000005</v>
      </c>
      <c r="Q318" s="171">
        <v>0.00051000000000000004</v>
      </c>
      <c r="R318" s="171">
        <f>Q318*H318</f>
        <v>0.00051000000000000004</v>
      </c>
      <c r="S318" s="171">
        <v>0</v>
      </c>
      <c r="T318" s="172">
        <f>S318*H318</f>
        <v>0</v>
      </c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R318" s="173" t="s">
        <v>232</v>
      </c>
      <c r="AT318" s="173" t="s">
        <v>151</v>
      </c>
      <c r="AU318" s="173" t="s">
        <v>158</v>
      </c>
      <c r="AY318" s="16" t="s">
        <v>148</v>
      </c>
      <c r="BE318" s="174">
        <f>IF(N318="základní",J318,0)</f>
        <v>34960</v>
      </c>
      <c r="BF318" s="174">
        <f>IF(N318="snížená",J318,0)</f>
        <v>0</v>
      </c>
      <c r="BG318" s="174">
        <f>IF(N318="zákl. přenesená",J318,0)</f>
        <v>0</v>
      </c>
      <c r="BH318" s="174">
        <f>IF(N318="sníž. přenesená",J318,0)</f>
        <v>0</v>
      </c>
      <c r="BI318" s="174">
        <f>IF(N318="nulová",J318,0)</f>
        <v>0</v>
      </c>
      <c r="BJ318" s="16" t="s">
        <v>82</v>
      </c>
      <c r="BK318" s="174">
        <f>ROUND(I318*H318,2)</f>
        <v>34960</v>
      </c>
      <c r="BL318" s="16" t="s">
        <v>232</v>
      </c>
      <c r="BM318" s="173" t="s">
        <v>353</v>
      </c>
    </row>
    <row r="319" s="13" customFormat="1" ht="20.88" customHeight="1">
      <c r="A319" s="13"/>
      <c r="B319" s="175"/>
      <c r="C319" s="13"/>
      <c r="D319" s="176" t="s">
        <v>76</v>
      </c>
      <c r="E319" s="176" t="s">
        <v>354</v>
      </c>
      <c r="F319" s="176" t="s">
        <v>355</v>
      </c>
      <c r="G319" s="13"/>
      <c r="H319" s="13"/>
      <c r="I319" s="13"/>
      <c r="J319" s="177">
        <f>BK319</f>
        <v>69600</v>
      </c>
      <c r="K319" s="13"/>
      <c r="L319" s="175"/>
      <c r="M319" s="178"/>
      <c r="N319" s="179"/>
      <c r="O319" s="179"/>
      <c r="P319" s="180">
        <f>P320</f>
        <v>1.1000000000000001</v>
      </c>
      <c r="Q319" s="179"/>
      <c r="R319" s="180">
        <f>R320</f>
        <v>0.0037599999999999999</v>
      </c>
      <c r="S319" s="179"/>
      <c r="T319" s="181">
        <f>T320</f>
        <v>0</v>
      </c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R319" s="176" t="s">
        <v>88</v>
      </c>
      <c r="AT319" s="182" t="s">
        <v>76</v>
      </c>
      <c r="AU319" s="182" t="s">
        <v>147</v>
      </c>
      <c r="AY319" s="176" t="s">
        <v>148</v>
      </c>
      <c r="BK319" s="183">
        <f>BK320</f>
        <v>69600</v>
      </c>
    </row>
    <row r="320" s="2" customFormat="1" ht="21.75" customHeight="1">
      <c r="A320" s="31"/>
      <c r="B320" s="162"/>
      <c r="C320" s="163" t="s">
        <v>356</v>
      </c>
      <c r="D320" s="163" t="s">
        <v>151</v>
      </c>
      <c r="E320" s="164" t="s">
        <v>357</v>
      </c>
      <c r="F320" s="165" t="s">
        <v>358</v>
      </c>
      <c r="G320" s="166" t="s">
        <v>359</v>
      </c>
      <c r="H320" s="167">
        <v>1</v>
      </c>
      <c r="I320" s="168">
        <v>69600</v>
      </c>
      <c r="J320" s="168">
        <f>ROUND(I320*H320,2)</f>
        <v>69600</v>
      </c>
      <c r="K320" s="165" t="s">
        <v>1</v>
      </c>
      <c r="L320" s="32"/>
      <c r="M320" s="169" t="s">
        <v>1</v>
      </c>
      <c r="N320" s="170" t="s">
        <v>42</v>
      </c>
      <c r="O320" s="171">
        <v>1.1000000000000001</v>
      </c>
      <c r="P320" s="171">
        <f>O320*H320</f>
        <v>1.1000000000000001</v>
      </c>
      <c r="Q320" s="171">
        <v>0.0037599999999999999</v>
      </c>
      <c r="R320" s="171">
        <f>Q320*H320</f>
        <v>0.0037599999999999999</v>
      </c>
      <c r="S320" s="171">
        <v>0</v>
      </c>
      <c r="T320" s="172">
        <f>S320*H320</f>
        <v>0</v>
      </c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R320" s="173" t="s">
        <v>232</v>
      </c>
      <c r="AT320" s="173" t="s">
        <v>151</v>
      </c>
      <c r="AU320" s="173" t="s">
        <v>158</v>
      </c>
      <c r="AY320" s="16" t="s">
        <v>148</v>
      </c>
      <c r="BE320" s="174">
        <f>IF(N320="základní",J320,0)</f>
        <v>69600</v>
      </c>
      <c r="BF320" s="174">
        <f>IF(N320="snížená",J320,0)</f>
        <v>0</v>
      </c>
      <c r="BG320" s="174">
        <f>IF(N320="zákl. přenesená",J320,0)</f>
        <v>0</v>
      </c>
      <c r="BH320" s="174">
        <f>IF(N320="sníž. přenesená",J320,0)</f>
        <v>0</v>
      </c>
      <c r="BI320" s="174">
        <f>IF(N320="nulová",J320,0)</f>
        <v>0</v>
      </c>
      <c r="BJ320" s="16" t="s">
        <v>82</v>
      </c>
      <c r="BK320" s="174">
        <f>ROUND(I320*H320,2)</f>
        <v>69600</v>
      </c>
      <c r="BL320" s="16" t="s">
        <v>232</v>
      </c>
      <c r="BM320" s="173" t="s">
        <v>360</v>
      </c>
    </row>
    <row r="321" s="13" customFormat="1" ht="20.88" customHeight="1">
      <c r="A321" s="13"/>
      <c r="B321" s="175"/>
      <c r="C321" s="13"/>
      <c r="D321" s="176" t="s">
        <v>76</v>
      </c>
      <c r="E321" s="176" t="s">
        <v>361</v>
      </c>
      <c r="F321" s="176" t="s">
        <v>362</v>
      </c>
      <c r="G321" s="13"/>
      <c r="H321" s="13"/>
      <c r="I321" s="13"/>
      <c r="J321" s="177">
        <f>BK321</f>
        <v>75000</v>
      </c>
      <c r="K321" s="13"/>
      <c r="L321" s="175"/>
      <c r="M321" s="178"/>
      <c r="N321" s="179"/>
      <c r="O321" s="179"/>
      <c r="P321" s="180">
        <f>P322</f>
        <v>0.30499999999999999</v>
      </c>
      <c r="Q321" s="179"/>
      <c r="R321" s="180">
        <f>R322</f>
        <v>0.023630000000000002</v>
      </c>
      <c r="S321" s="179"/>
      <c r="T321" s="181">
        <f>T322</f>
        <v>0</v>
      </c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R321" s="176" t="s">
        <v>88</v>
      </c>
      <c r="AT321" s="182" t="s">
        <v>76</v>
      </c>
      <c r="AU321" s="182" t="s">
        <v>147</v>
      </c>
      <c r="AY321" s="176" t="s">
        <v>148</v>
      </c>
      <c r="BK321" s="183">
        <f>BK322</f>
        <v>75000</v>
      </c>
    </row>
    <row r="322" s="2" customFormat="1" ht="16.5" customHeight="1">
      <c r="A322" s="31"/>
      <c r="B322" s="162"/>
      <c r="C322" s="163" t="s">
        <v>363</v>
      </c>
      <c r="D322" s="163" t="s">
        <v>151</v>
      </c>
      <c r="E322" s="164" t="s">
        <v>364</v>
      </c>
      <c r="F322" s="165" t="s">
        <v>365</v>
      </c>
      <c r="G322" s="166" t="s">
        <v>154</v>
      </c>
      <c r="H322" s="167">
        <v>1</v>
      </c>
      <c r="I322" s="168">
        <v>75000</v>
      </c>
      <c r="J322" s="168">
        <f>ROUND(I322*H322,2)</f>
        <v>75000</v>
      </c>
      <c r="K322" s="165" t="s">
        <v>1</v>
      </c>
      <c r="L322" s="32"/>
      <c r="M322" s="169" t="s">
        <v>1</v>
      </c>
      <c r="N322" s="170" t="s">
        <v>42</v>
      </c>
      <c r="O322" s="171">
        <v>0.30499999999999999</v>
      </c>
      <c r="P322" s="171">
        <f>O322*H322</f>
        <v>0.30499999999999999</v>
      </c>
      <c r="Q322" s="171">
        <v>0.023630000000000002</v>
      </c>
      <c r="R322" s="171">
        <f>Q322*H322</f>
        <v>0.023630000000000002</v>
      </c>
      <c r="S322" s="171">
        <v>0</v>
      </c>
      <c r="T322" s="172">
        <f>S322*H322</f>
        <v>0</v>
      </c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R322" s="173" t="s">
        <v>232</v>
      </c>
      <c r="AT322" s="173" t="s">
        <v>151</v>
      </c>
      <c r="AU322" s="173" t="s">
        <v>158</v>
      </c>
      <c r="AY322" s="16" t="s">
        <v>148</v>
      </c>
      <c r="BE322" s="174">
        <f>IF(N322="základní",J322,0)</f>
        <v>75000</v>
      </c>
      <c r="BF322" s="174">
        <f>IF(N322="snížená",J322,0)</f>
        <v>0</v>
      </c>
      <c r="BG322" s="174">
        <f>IF(N322="zákl. přenesená",J322,0)</f>
        <v>0</v>
      </c>
      <c r="BH322" s="174">
        <f>IF(N322="sníž. přenesená",J322,0)</f>
        <v>0</v>
      </c>
      <c r="BI322" s="174">
        <f>IF(N322="nulová",J322,0)</f>
        <v>0</v>
      </c>
      <c r="BJ322" s="16" t="s">
        <v>82</v>
      </c>
      <c r="BK322" s="174">
        <f>ROUND(I322*H322,2)</f>
        <v>75000</v>
      </c>
      <c r="BL322" s="16" t="s">
        <v>232</v>
      </c>
      <c r="BM322" s="173" t="s">
        <v>366</v>
      </c>
    </row>
    <row r="323" s="13" customFormat="1" ht="20.88" customHeight="1">
      <c r="A323" s="13"/>
      <c r="B323" s="175"/>
      <c r="C323" s="13"/>
      <c r="D323" s="176" t="s">
        <v>76</v>
      </c>
      <c r="E323" s="176" t="s">
        <v>239</v>
      </c>
      <c r="F323" s="176" t="s">
        <v>240</v>
      </c>
      <c r="G323" s="13"/>
      <c r="H323" s="13"/>
      <c r="I323" s="13"/>
      <c r="J323" s="177">
        <f>BK323</f>
        <v>111549</v>
      </c>
      <c r="K323" s="13"/>
      <c r="L323" s="175"/>
      <c r="M323" s="178"/>
      <c r="N323" s="179"/>
      <c r="O323" s="179"/>
      <c r="P323" s="180">
        <f>SUM(P324:P326)</f>
        <v>0.59099999999999997</v>
      </c>
      <c r="Q323" s="179"/>
      <c r="R323" s="180">
        <f>SUM(R324:R326)</f>
        <v>0</v>
      </c>
      <c r="S323" s="179"/>
      <c r="T323" s="181">
        <f>SUM(T324:T326)</f>
        <v>0</v>
      </c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R323" s="176" t="s">
        <v>88</v>
      </c>
      <c r="AT323" s="182" t="s">
        <v>76</v>
      </c>
      <c r="AU323" s="182" t="s">
        <v>147</v>
      </c>
      <c r="AY323" s="176" t="s">
        <v>148</v>
      </c>
      <c r="BK323" s="183">
        <f>SUM(BK324:BK326)</f>
        <v>111549</v>
      </c>
    </row>
    <row r="324" s="2" customFormat="1" ht="16.5" customHeight="1">
      <c r="A324" s="31"/>
      <c r="B324" s="162"/>
      <c r="C324" s="163" t="s">
        <v>367</v>
      </c>
      <c r="D324" s="163" t="s">
        <v>151</v>
      </c>
      <c r="E324" s="164" t="s">
        <v>368</v>
      </c>
      <c r="F324" s="165" t="s">
        <v>243</v>
      </c>
      <c r="G324" s="166" t="s">
        <v>154</v>
      </c>
      <c r="H324" s="167">
        <v>1</v>
      </c>
      <c r="I324" s="168">
        <v>75899</v>
      </c>
      <c r="J324" s="168">
        <f>ROUND(I324*H324,2)</f>
        <v>75899</v>
      </c>
      <c r="K324" s="165" t="s">
        <v>1</v>
      </c>
      <c r="L324" s="32"/>
      <c r="M324" s="169" t="s">
        <v>1</v>
      </c>
      <c r="N324" s="170" t="s">
        <v>42</v>
      </c>
      <c r="O324" s="171">
        <v>0.085000000000000006</v>
      </c>
      <c r="P324" s="171">
        <f>O324*H324</f>
        <v>0.085000000000000006</v>
      </c>
      <c r="Q324" s="171">
        <v>0</v>
      </c>
      <c r="R324" s="171">
        <f>Q324*H324</f>
        <v>0</v>
      </c>
      <c r="S324" s="171">
        <v>0</v>
      </c>
      <c r="T324" s="172">
        <f>S324*H324</f>
        <v>0</v>
      </c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R324" s="173" t="s">
        <v>232</v>
      </c>
      <c r="AT324" s="173" t="s">
        <v>151</v>
      </c>
      <c r="AU324" s="173" t="s">
        <v>158</v>
      </c>
      <c r="AY324" s="16" t="s">
        <v>148</v>
      </c>
      <c r="BE324" s="174">
        <f>IF(N324="základní",J324,0)</f>
        <v>75899</v>
      </c>
      <c r="BF324" s="174">
        <f>IF(N324="snížená",J324,0)</f>
        <v>0</v>
      </c>
      <c r="BG324" s="174">
        <f>IF(N324="zákl. přenesená",J324,0)</f>
        <v>0</v>
      </c>
      <c r="BH324" s="174">
        <f>IF(N324="sníž. přenesená",J324,0)</f>
        <v>0</v>
      </c>
      <c r="BI324" s="174">
        <f>IF(N324="nulová",J324,0)</f>
        <v>0</v>
      </c>
      <c r="BJ324" s="16" t="s">
        <v>82</v>
      </c>
      <c r="BK324" s="174">
        <f>ROUND(I324*H324,2)</f>
        <v>75899</v>
      </c>
      <c r="BL324" s="16" t="s">
        <v>232</v>
      </c>
      <c r="BM324" s="173" t="s">
        <v>369</v>
      </c>
    </row>
    <row r="325" s="2" customFormat="1">
      <c r="A325" s="31"/>
      <c r="B325" s="32"/>
      <c r="C325" s="31"/>
      <c r="D325" s="184" t="s">
        <v>167</v>
      </c>
      <c r="E325" s="31"/>
      <c r="F325" s="185" t="s">
        <v>370</v>
      </c>
      <c r="G325" s="31"/>
      <c r="H325" s="31"/>
      <c r="I325" s="31"/>
      <c r="J325" s="31"/>
      <c r="K325" s="31"/>
      <c r="L325" s="32"/>
      <c r="M325" s="186"/>
      <c r="N325" s="187"/>
      <c r="O325" s="69"/>
      <c r="P325" s="69"/>
      <c r="Q325" s="69"/>
      <c r="R325" s="69"/>
      <c r="S325" s="69"/>
      <c r="T325" s="70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T325" s="16" t="s">
        <v>167</v>
      </c>
      <c r="AU325" s="16" t="s">
        <v>158</v>
      </c>
    </row>
    <row r="326" s="2" customFormat="1" ht="16.5" customHeight="1">
      <c r="A326" s="31"/>
      <c r="B326" s="162"/>
      <c r="C326" s="163" t="s">
        <v>371</v>
      </c>
      <c r="D326" s="163" t="s">
        <v>151</v>
      </c>
      <c r="E326" s="164" t="s">
        <v>372</v>
      </c>
      <c r="F326" s="165" t="s">
        <v>373</v>
      </c>
      <c r="G326" s="166" t="s">
        <v>154</v>
      </c>
      <c r="H326" s="167">
        <v>1</v>
      </c>
      <c r="I326" s="168">
        <v>35650</v>
      </c>
      <c r="J326" s="168">
        <f>ROUND(I326*H326,2)</f>
        <v>35650</v>
      </c>
      <c r="K326" s="165" t="s">
        <v>1</v>
      </c>
      <c r="L326" s="32"/>
      <c r="M326" s="169" t="s">
        <v>1</v>
      </c>
      <c r="N326" s="170" t="s">
        <v>42</v>
      </c>
      <c r="O326" s="171">
        <v>0.50600000000000001</v>
      </c>
      <c r="P326" s="171">
        <f>O326*H326</f>
        <v>0.50600000000000001</v>
      </c>
      <c r="Q326" s="171">
        <v>0</v>
      </c>
      <c r="R326" s="171">
        <f>Q326*H326</f>
        <v>0</v>
      </c>
      <c r="S326" s="171">
        <v>0</v>
      </c>
      <c r="T326" s="172">
        <f>S326*H326</f>
        <v>0</v>
      </c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R326" s="173" t="s">
        <v>232</v>
      </c>
      <c r="AT326" s="173" t="s">
        <v>151</v>
      </c>
      <c r="AU326" s="173" t="s">
        <v>158</v>
      </c>
      <c r="AY326" s="16" t="s">
        <v>148</v>
      </c>
      <c r="BE326" s="174">
        <f>IF(N326="základní",J326,0)</f>
        <v>35650</v>
      </c>
      <c r="BF326" s="174">
        <f>IF(N326="snížená",J326,0)</f>
        <v>0</v>
      </c>
      <c r="BG326" s="174">
        <f>IF(N326="zákl. přenesená",J326,0)</f>
        <v>0</v>
      </c>
      <c r="BH326" s="174">
        <f>IF(N326="sníž. přenesená",J326,0)</f>
        <v>0</v>
      </c>
      <c r="BI326" s="174">
        <f>IF(N326="nulová",J326,0)</f>
        <v>0</v>
      </c>
      <c r="BJ326" s="16" t="s">
        <v>82</v>
      </c>
      <c r="BK326" s="174">
        <f>ROUND(I326*H326,2)</f>
        <v>35650</v>
      </c>
      <c r="BL326" s="16" t="s">
        <v>232</v>
      </c>
      <c r="BM326" s="173" t="s">
        <v>374</v>
      </c>
    </row>
    <row r="327" s="13" customFormat="1" ht="20.88" customHeight="1">
      <c r="A327" s="13"/>
      <c r="B327" s="175"/>
      <c r="C327" s="13"/>
      <c r="D327" s="176" t="s">
        <v>76</v>
      </c>
      <c r="E327" s="176" t="s">
        <v>246</v>
      </c>
      <c r="F327" s="176" t="s">
        <v>247</v>
      </c>
      <c r="G327" s="13"/>
      <c r="H327" s="13"/>
      <c r="I327" s="13"/>
      <c r="J327" s="177">
        <f>BK327</f>
        <v>75300</v>
      </c>
      <c r="K327" s="13"/>
      <c r="L327" s="175"/>
      <c r="M327" s="178"/>
      <c r="N327" s="179"/>
      <c r="O327" s="179"/>
      <c r="P327" s="180">
        <f>P328</f>
        <v>0.10000000000000001</v>
      </c>
      <c r="Q327" s="179"/>
      <c r="R327" s="180">
        <f>R328</f>
        <v>0</v>
      </c>
      <c r="S327" s="179"/>
      <c r="T327" s="181">
        <f>T328</f>
        <v>0</v>
      </c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R327" s="176" t="s">
        <v>88</v>
      </c>
      <c r="AT327" s="182" t="s">
        <v>76</v>
      </c>
      <c r="AU327" s="182" t="s">
        <v>147</v>
      </c>
      <c r="AY327" s="176" t="s">
        <v>148</v>
      </c>
      <c r="BK327" s="183">
        <f>BK328</f>
        <v>75300</v>
      </c>
    </row>
    <row r="328" s="2" customFormat="1" ht="21.75" customHeight="1">
      <c r="A328" s="31"/>
      <c r="B328" s="162"/>
      <c r="C328" s="163" t="s">
        <v>375</v>
      </c>
      <c r="D328" s="163" t="s">
        <v>151</v>
      </c>
      <c r="E328" s="164" t="s">
        <v>376</v>
      </c>
      <c r="F328" s="165" t="s">
        <v>377</v>
      </c>
      <c r="G328" s="166" t="s">
        <v>154</v>
      </c>
      <c r="H328" s="167">
        <v>1</v>
      </c>
      <c r="I328" s="168">
        <v>75300</v>
      </c>
      <c r="J328" s="168">
        <f>ROUND(I328*H328,2)</f>
        <v>75300</v>
      </c>
      <c r="K328" s="165" t="s">
        <v>1</v>
      </c>
      <c r="L328" s="32"/>
      <c r="M328" s="169" t="s">
        <v>1</v>
      </c>
      <c r="N328" s="170" t="s">
        <v>42</v>
      </c>
      <c r="O328" s="171">
        <v>0.10000000000000001</v>
      </c>
      <c r="P328" s="171">
        <f>O328*H328</f>
        <v>0.10000000000000001</v>
      </c>
      <c r="Q328" s="171">
        <v>0</v>
      </c>
      <c r="R328" s="171">
        <f>Q328*H328</f>
        <v>0</v>
      </c>
      <c r="S328" s="171">
        <v>0</v>
      </c>
      <c r="T328" s="172">
        <f>S328*H328</f>
        <v>0</v>
      </c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R328" s="173" t="s">
        <v>232</v>
      </c>
      <c r="AT328" s="173" t="s">
        <v>151</v>
      </c>
      <c r="AU328" s="173" t="s">
        <v>158</v>
      </c>
      <c r="AY328" s="16" t="s">
        <v>148</v>
      </c>
      <c r="BE328" s="174">
        <f>IF(N328="základní",J328,0)</f>
        <v>75300</v>
      </c>
      <c r="BF328" s="174">
        <f>IF(N328="snížená",J328,0)</f>
        <v>0</v>
      </c>
      <c r="BG328" s="174">
        <f>IF(N328="zákl. přenesená",J328,0)</f>
        <v>0</v>
      </c>
      <c r="BH328" s="174">
        <f>IF(N328="sníž. přenesená",J328,0)</f>
        <v>0</v>
      </c>
      <c r="BI328" s="174">
        <f>IF(N328="nulová",J328,0)</f>
        <v>0</v>
      </c>
      <c r="BJ328" s="16" t="s">
        <v>82</v>
      </c>
      <c r="BK328" s="174">
        <f>ROUND(I328*H328,2)</f>
        <v>75300</v>
      </c>
      <c r="BL328" s="16" t="s">
        <v>232</v>
      </c>
      <c r="BM328" s="173" t="s">
        <v>378</v>
      </c>
    </row>
    <row r="329" s="13" customFormat="1" ht="20.88" customHeight="1">
      <c r="A329" s="13"/>
      <c r="B329" s="175"/>
      <c r="C329" s="13"/>
      <c r="D329" s="176" t="s">
        <v>76</v>
      </c>
      <c r="E329" s="176" t="s">
        <v>293</v>
      </c>
      <c r="F329" s="176" t="s">
        <v>294</v>
      </c>
      <c r="G329" s="13"/>
      <c r="H329" s="13"/>
      <c r="I329" s="13"/>
      <c r="J329" s="177">
        <f>BK329</f>
        <v>68900</v>
      </c>
      <c r="K329" s="13"/>
      <c r="L329" s="175"/>
      <c r="M329" s="178"/>
      <c r="N329" s="179"/>
      <c r="O329" s="179"/>
      <c r="P329" s="180">
        <f>P330</f>
        <v>1.6819999999999999</v>
      </c>
      <c r="Q329" s="179"/>
      <c r="R329" s="180">
        <f>R330</f>
        <v>0</v>
      </c>
      <c r="S329" s="179"/>
      <c r="T329" s="181">
        <f>T330</f>
        <v>0</v>
      </c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R329" s="176" t="s">
        <v>88</v>
      </c>
      <c r="AT329" s="182" t="s">
        <v>76</v>
      </c>
      <c r="AU329" s="182" t="s">
        <v>147</v>
      </c>
      <c r="AY329" s="176" t="s">
        <v>148</v>
      </c>
      <c r="BK329" s="183">
        <f>BK330</f>
        <v>68900</v>
      </c>
    </row>
    <row r="330" s="2" customFormat="1" ht="24.15" customHeight="1">
      <c r="A330" s="31"/>
      <c r="B330" s="162"/>
      <c r="C330" s="163" t="s">
        <v>379</v>
      </c>
      <c r="D330" s="163" t="s">
        <v>151</v>
      </c>
      <c r="E330" s="164" t="s">
        <v>380</v>
      </c>
      <c r="F330" s="165" t="s">
        <v>297</v>
      </c>
      <c r="G330" s="166" t="s">
        <v>154</v>
      </c>
      <c r="H330" s="167">
        <v>1</v>
      </c>
      <c r="I330" s="168">
        <v>68900</v>
      </c>
      <c r="J330" s="168">
        <f>ROUND(I330*H330,2)</f>
        <v>68900</v>
      </c>
      <c r="K330" s="165" t="s">
        <v>1</v>
      </c>
      <c r="L330" s="32"/>
      <c r="M330" s="169" t="s">
        <v>1</v>
      </c>
      <c r="N330" s="170" t="s">
        <v>42</v>
      </c>
      <c r="O330" s="171">
        <v>1.6819999999999999</v>
      </c>
      <c r="P330" s="171">
        <f>O330*H330</f>
        <v>1.6819999999999999</v>
      </c>
      <c r="Q330" s="171">
        <v>0</v>
      </c>
      <c r="R330" s="171">
        <f>Q330*H330</f>
        <v>0</v>
      </c>
      <c r="S330" s="171">
        <v>0</v>
      </c>
      <c r="T330" s="172">
        <f>S330*H330</f>
        <v>0</v>
      </c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R330" s="173" t="s">
        <v>232</v>
      </c>
      <c r="AT330" s="173" t="s">
        <v>151</v>
      </c>
      <c r="AU330" s="173" t="s">
        <v>158</v>
      </c>
      <c r="AY330" s="16" t="s">
        <v>148</v>
      </c>
      <c r="BE330" s="174">
        <f>IF(N330="základní",J330,0)</f>
        <v>68900</v>
      </c>
      <c r="BF330" s="174">
        <f>IF(N330="snížená",J330,0)</f>
        <v>0</v>
      </c>
      <c r="BG330" s="174">
        <f>IF(N330="zákl. přenesená",J330,0)</f>
        <v>0</v>
      </c>
      <c r="BH330" s="174">
        <f>IF(N330="sníž. přenesená",J330,0)</f>
        <v>0</v>
      </c>
      <c r="BI330" s="174">
        <f>IF(N330="nulová",J330,0)</f>
        <v>0</v>
      </c>
      <c r="BJ330" s="16" t="s">
        <v>82</v>
      </c>
      <c r="BK330" s="174">
        <f>ROUND(I330*H330,2)</f>
        <v>68900</v>
      </c>
      <c r="BL330" s="16" t="s">
        <v>232</v>
      </c>
      <c r="BM330" s="173" t="s">
        <v>381</v>
      </c>
    </row>
    <row r="331" s="13" customFormat="1" ht="20.88" customHeight="1">
      <c r="A331" s="13"/>
      <c r="B331" s="175"/>
      <c r="C331" s="13"/>
      <c r="D331" s="176" t="s">
        <v>76</v>
      </c>
      <c r="E331" s="176" t="s">
        <v>248</v>
      </c>
      <c r="F331" s="176" t="s">
        <v>249</v>
      </c>
      <c r="G331" s="13"/>
      <c r="H331" s="13"/>
      <c r="I331" s="13"/>
      <c r="J331" s="177">
        <f>BK331</f>
        <v>51600</v>
      </c>
      <c r="K331" s="13"/>
      <c r="L331" s="175"/>
      <c r="M331" s="178"/>
      <c r="N331" s="179"/>
      <c r="O331" s="179"/>
      <c r="P331" s="180">
        <f>P332</f>
        <v>1.3300000000000001</v>
      </c>
      <c r="Q331" s="179"/>
      <c r="R331" s="180">
        <f>R332</f>
        <v>0.0089999999999999993</v>
      </c>
      <c r="S331" s="179"/>
      <c r="T331" s="181">
        <f>T332</f>
        <v>0</v>
      </c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R331" s="176" t="s">
        <v>88</v>
      </c>
      <c r="AT331" s="182" t="s">
        <v>76</v>
      </c>
      <c r="AU331" s="182" t="s">
        <v>147</v>
      </c>
      <c r="AY331" s="176" t="s">
        <v>148</v>
      </c>
      <c r="BK331" s="183">
        <f>BK332</f>
        <v>51600</v>
      </c>
    </row>
    <row r="332" s="2" customFormat="1" ht="37.8" customHeight="1">
      <c r="A332" s="31"/>
      <c r="B332" s="162"/>
      <c r="C332" s="163" t="s">
        <v>382</v>
      </c>
      <c r="D332" s="163" t="s">
        <v>151</v>
      </c>
      <c r="E332" s="164" t="s">
        <v>383</v>
      </c>
      <c r="F332" s="165" t="s">
        <v>384</v>
      </c>
      <c r="G332" s="166" t="s">
        <v>154</v>
      </c>
      <c r="H332" s="167">
        <v>1</v>
      </c>
      <c r="I332" s="168">
        <v>51600</v>
      </c>
      <c r="J332" s="168">
        <f>ROUND(I332*H332,2)</f>
        <v>51600</v>
      </c>
      <c r="K332" s="165" t="s">
        <v>1</v>
      </c>
      <c r="L332" s="32"/>
      <c r="M332" s="169" t="s">
        <v>1</v>
      </c>
      <c r="N332" s="170" t="s">
        <v>42</v>
      </c>
      <c r="O332" s="171">
        <v>1.3300000000000001</v>
      </c>
      <c r="P332" s="171">
        <f>O332*H332</f>
        <v>1.3300000000000001</v>
      </c>
      <c r="Q332" s="171">
        <v>0.0089999999999999993</v>
      </c>
      <c r="R332" s="171">
        <f>Q332*H332</f>
        <v>0.0089999999999999993</v>
      </c>
      <c r="S332" s="171">
        <v>0</v>
      </c>
      <c r="T332" s="172">
        <f>S332*H332</f>
        <v>0</v>
      </c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R332" s="173" t="s">
        <v>232</v>
      </c>
      <c r="AT332" s="173" t="s">
        <v>151</v>
      </c>
      <c r="AU332" s="173" t="s">
        <v>158</v>
      </c>
      <c r="AY332" s="16" t="s">
        <v>148</v>
      </c>
      <c r="BE332" s="174">
        <f>IF(N332="základní",J332,0)</f>
        <v>51600</v>
      </c>
      <c r="BF332" s="174">
        <f>IF(N332="snížená",J332,0)</f>
        <v>0</v>
      </c>
      <c r="BG332" s="174">
        <f>IF(N332="zákl. přenesená",J332,0)</f>
        <v>0</v>
      </c>
      <c r="BH332" s="174">
        <f>IF(N332="sníž. přenesená",J332,0)</f>
        <v>0</v>
      </c>
      <c r="BI332" s="174">
        <f>IF(N332="nulová",J332,0)</f>
        <v>0</v>
      </c>
      <c r="BJ332" s="16" t="s">
        <v>82</v>
      </c>
      <c r="BK332" s="174">
        <f>ROUND(I332*H332,2)</f>
        <v>51600</v>
      </c>
      <c r="BL332" s="16" t="s">
        <v>232</v>
      </c>
      <c r="BM332" s="173" t="s">
        <v>385</v>
      </c>
    </row>
    <row r="333" s="13" customFormat="1" ht="20.88" customHeight="1">
      <c r="A333" s="13"/>
      <c r="B333" s="175"/>
      <c r="C333" s="13"/>
      <c r="D333" s="176" t="s">
        <v>76</v>
      </c>
      <c r="E333" s="176" t="s">
        <v>386</v>
      </c>
      <c r="F333" s="176" t="s">
        <v>387</v>
      </c>
      <c r="G333" s="13"/>
      <c r="H333" s="13"/>
      <c r="I333" s="13"/>
      <c r="J333" s="177">
        <f>BK333</f>
        <v>65000</v>
      </c>
      <c r="K333" s="13"/>
      <c r="L333" s="175"/>
      <c r="M333" s="178"/>
      <c r="N333" s="179"/>
      <c r="O333" s="179"/>
      <c r="P333" s="180">
        <f>P334</f>
        <v>0.23300000000000001</v>
      </c>
      <c r="Q333" s="179"/>
      <c r="R333" s="180">
        <f>R334</f>
        <v>0.00029999999999999997</v>
      </c>
      <c r="S333" s="179"/>
      <c r="T333" s="181">
        <f>T334</f>
        <v>0</v>
      </c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R333" s="176" t="s">
        <v>88</v>
      </c>
      <c r="AT333" s="182" t="s">
        <v>76</v>
      </c>
      <c r="AU333" s="182" t="s">
        <v>147</v>
      </c>
      <c r="AY333" s="176" t="s">
        <v>148</v>
      </c>
      <c r="BK333" s="183">
        <f>BK334</f>
        <v>65000</v>
      </c>
    </row>
    <row r="334" s="2" customFormat="1" ht="16.5" customHeight="1">
      <c r="A334" s="31"/>
      <c r="B334" s="162"/>
      <c r="C334" s="163" t="s">
        <v>388</v>
      </c>
      <c r="D334" s="163" t="s">
        <v>151</v>
      </c>
      <c r="E334" s="164" t="s">
        <v>389</v>
      </c>
      <c r="F334" s="165" t="s">
        <v>390</v>
      </c>
      <c r="G334" s="166" t="s">
        <v>154</v>
      </c>
      <c r="H334" s="167">
        <v>1</v>
      </c>
      <c r="I334" s="168">
        <v>65000</v>
      </c>
      <c r="J334" s="168">
        <f>ROUND(I334*H334,2)</f>
        <v>65000</v>
      </c>
      <c r="K334" s="165" t="s">
        <v>1</v>
      </c>
      <c r="L334" s="32"/>
      <c r="M334" s="169" t="s">
        <v>1</v>
      </c>
      <c r="N334" s="170" t="s">
        <v>42</v>
      </c>
      <c r="O334" s="171">
        <v>0.23300000000000001</v>
      </c>
      <c r="P334" s="171">
        <f>O334*H334</f>
        <v>0.23300000000000001</v>
      </c>
      <c r="Q334" s="171">
        <v>0.00029999999999999997</v>
      </c>
      <c r="R334" s="171">
        <f>Q334*H334</f>
        <v>0.00029999999999999997</v>
      </c>
      <c r="S334" s="171">
        <v>0</v>
      </c>
      <c r="T334" s="172">
        <f>S334*H334</f>
        <v>0</v>
      </c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R334" s="173" t="s">
        <v>232</v>
      </c>
      <c r="AT334" s="173" t="s">
        <v>151</v>
      </c>
      <c r="AU334" s="173" t="s">
        <v>158</v>
      </c>
      <c r="AY334" s="16" t="s">
        <v>148</v>
      </c>
      <c r="BE334" s="174">
        <f>IF(N334="základní",J334,0)</f>
        <v>65000</v>
      </c>
      <c r="BF334" s="174">
        <f>IF(N334="snížená",J334,0)</f>
        <v>0</v>
      </c>
      <c r="BG334" s="174">
        <f>IF(N334="zákl. přenesená",J334,0)</f>
        <v>0</v>
      </c>
      <c r="BH334" s="174">
        <f>IF(N334="sníž. přenesená",J334,0)</f>
        <v>0</v>
      </c>
      <c r="BI334" s="174">
        <f>IF(N334="nulová",J334,0)</f>
        <v>0</v>
      </c>
      <c r="BJ334" s="16" t="s">
        <v>82</v>
      </c>
      <c r="BK334" s="174">
        <f>ROUND(I334*H334,2)</f>
        <v>65000</v>
      </c>
      <c r="BL334" s="16" t="s">
        <v>232</v>
      </c>
      <c r="BM334" s="173" t="s">
        <v>391</v>
      </c>
    </row>
    <row r="335" s="13" customFormat="1" ht="20.88" customHeight="1">
      <c r="A335" s="13"/>
      <c r="B335" s="175"/>
      <c r="C335" s="13"/>
      <c r="D335" s="176" t="s">
        <v>76</v>
      </c>
      <c r="E335" s="176" t="s">
        <v>392</v>
      </c>
      <c r="F335" s="176" t="s">
        <v>393</v>
      </c>
      <c r="G335" s="13"/>
      <c r="H335" s="13"/>
      <c r="I335" s="13"/>
      <c r="J335" s="177">
        <f>BK335</f>
        <v>69600</v>
      </c>
      <c r="K335" s="13"/>
      <c r="L335" s="175"/>
      <c r="M335" s="178"/>
      <c r="N335" s="179"/>
      <c r="O335" s="179"/>
      <c r="P335" s="180">
        <f>P336</f>
        <v>1.3</v>
      </c>
      <c r="Q335" s="179"/>
      <c r="R335" s="180">
        <f>R336</f>
        <v>0.0089999999999999993</v>
      </c>
      <c r="S335" s="179"/>
      <c r="T335" s="181">
        <f>T336</f>
        <v>0</v>
      </c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R335" s="176" t="s">
        <v>88</v>
      </c>
      <c r="AT335" s="182" t="s">
        <v>76</v>
      </c>
      <c r="AU335" s="182" t="s">
        <v>147</v>
      </c>
      <c r="AY335" s="176" t="s">
        <v>148</v>
      </c>
      <c r="BK335" s="183">
        <f>BK336</f>
        <v>69600</v>
      </c>
    </row>
    <row r="336" s="2" customFormat="1" ht="24.15" customHeight="1">
      <c r="A336" s="31"/>
      <c r="B336" s="162"/>
      <c r="C336" s="163" t="s">
        <v>394</v>
      </c>
      <c r="D336" s="163" t="s">
        <v>151</v>
      </c>
      <c r="E336" s="164" t="s">
        <v>395</v>
      </c>
      <c r="F336" s="165" t="s">
        <v>396</v>
      </c>
      <c r="G336" s="166" t="s">
        <v>154</v>
      </c>
      <c r="H336" s="167">
        <v>1</v>
      </c>
      <c r="I336" s="168">
        <v>69600</v>
      </c>
      <c r="J336" s="168">
        <f>ROUND(I336*H336,2)</f>
        <v>69600</v>
      </c>
      <c r="K336" s="165" t="s">
        <v>1</v>
      </c>
      <c r="L336" s="32"/>
      <c r="M336" s="169" t="s">
        <v>1</v>
      </c>
      <c r="N336" s="170" t="s">
        <v>42</v>
      </c>
      <c r="O336" s="171">
        <v>1.3</v>
      </c>
      <c r="P336" s="171">
        <f>O336*H336</f>
        <v>1.3</v>
      </c>
      <c r="Q336" s="171">
        <v>0.0089999999999999993</v>
      </c>
      <c r="R336" s="171">
        <f>Q336*H336</f>
        <v>0.0089999999999999993</v>
      </c>
      <c r="S336" s="171">
        <v>0</v>
      </c>
      <c r="T336" s="172">
        <f>S336*H336</f>
        <v>0</v>
      </c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R336" s="173" t="s">
        <v>232</v>
      </c>
      <c r="AT336" s="173" t="s">
        <v>151</v>
      </c>
      <c r="AU336" s="173" t="s">
        <v>158</v>
      </c>
      <c r="AY336" s="16" t="s">
        <v>148</v>
      </c>
      <c r="BE336" s="174">
        <f>IF(N336="základní",J336,0)</f>
        <v>69600</v>
      </c>
      <c r="BF336" s="174">
        <f>IF(N336="snížená",J336,0)</f>
        <v>0</v>
      </c>
      <c r="BG336" s="174">
        <f>IF(N336="zákl. přenesená",J336,0)</f>
        <v>0</v>
      </c>
      <c r="BH336" s="174">
        <f>IF(N336="sníž. přenesená",J336,0)</f>
        <v>0</v>
      </c>
      <c r="BI336" s="174">
        <f>IF(N336="nulová",J336,0)</f>
        <v>0</v>
      </c>
      <c r="BJ336" s="16" t="s">
        <v>82</v>
      </c>
      <c r="BK336" s="174">
        <f>ROUND(I336*H336,2)</f>
        <v>69600</v>
      </c>
      <c r="BL336" s="16" t="s">
        <v>232</v>
      </c>
      <c r="BM336" s="173" t="s">
        <v>397</v>
      </c>
    </row>
    <row r="337" s="13" customFormat="1" ht="20.88" customHeight="1">
      <c r="A337" s="13"/>
      <c r="B337" s="175"/>
      <c r="C337" s="13"/>
      <c r="D337" s="176" t="s">
        <v>76</v>
      </c>
      <c r="E337" s="176" t="s">
        <v>254</v>
      </c>
      <c r="F337" s="176" t="s">
        <v>255</v>
      </c>
      <c r="G337" s="13"/>
      <c r="H337" s="13"/>
      <c r="I337" s="13"/>
      <c r="J337" s="177">
        <f>BK337</f>
        <v>16700</v>
      </c>
      <c r="K337" s="13"/>
      <c r="L337" s="175"/>
      <c r="M337" s="178"/>
      <c r="N337" s="179"/>
      <c r="O337" s="179"/>
      <c r="P337" s="180">
        <f>P338</f>
        <v>0.104</v>
      </c>
      <c r="Q337" s="179"/>
      <c r="R337" s="180">
        <f>R338</f>
        <v>0.00025999999999999998</v>
      </c>
      <c r="S337" s="179"/>
      <c r="T337" s="181">
        <f>T338</f>
        <v>0</v>
      </c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R337" s="176" t="s">
        <v>88</v>
      </c>
      <c r="AT337" s="182" t="s">
        <v>76</v>
      </c>
      <c r="AU337" s="182" t="s">
        <v>147</v>
      </c>
      <c r="AY337" s="176" t="s">
        <v>148</v>
      </c>
      <c r="BK337" s="183">
        <f>BK338</f>
        <v>16700</v>
      </c>
    </row>
    <row r="338" s="2" customFormat="1" ht="33" customHeight="1">
      <c r="A338" s="31"/>
      <c r="B338" s="162"/>
      <c r="C338" s="163" t="s">
        <v>398</v>
      </c>
      <c r="D338" s="163" t="s">
        <v>151</v>
      </c>
      <c r="E338" s="164" t="s">
        <v>399</v>
      </c>
      <c r="F338" s="165" t="s">
        <v>257</v>
      </c>
      <c r="G338" s="166" t="s">
        <v>154</v>
      </c>
      <c r="H338" s="167">
        <v>1</v>
      </c>
      <c r="I338" s="168">
        <v>16700</v>
      </c>
      <c r="J338" s="168">
        <f>ROUND(I338*H338,2)</f>
        <v>16700</v>
      </c>
      <c r="K338" s="165" t="s">
        <v>1</v>
      </c>
      <c r="L338" s="32"/>
      <c r="M338" s="169" t="s">
        <v>1</v>
      </c>
      <c r="N338" s="170" t="s">
        <v>42</v>
      </c>
      <c r="O338" s="171">
        <v>0.104</v>
      </c>
      <c r="P338" s="171">
        <f>O338*H338</f>
        <v>0.104</v>
      </c>
      <c r="Q338" s="171">
        <v>0.00025999999999999998</v>
      </c>
      <c r="R338" s="171">
        <f>Q338*H338</f>
        <v>0.00025999999999999998</v>
      </c>
      <c r="S338" s="171">
        <v>0</v>
      </c>
      <c r="T338" s="172">
        <f>S338*H338</f>
        <v>0</v>
      </c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R338" s="173" t="s">
        <v>232</v>
      </c>
      <c r="AT338" s="173" t="s">
        <v>151</v>
      </c>
      <c r="AU338" s="173" t="s">
        <v>158</v>
      </c>
      <c r="AY338" s="16" t="s">
        <v>148</v>
      </c>
      <c r="BE338" s="174">
        <f>IF(N338="základní",J338,0)</f>
        <v>16700</v>
      </c>
      <c r="BF338" s="174">
        <f>IF(N338="snížená",J338,0)</f>
        <v>0</v>
      </c>
      <c r="BG338" s="174">
        <f>IF(N338="zákl. přenesená",J338,0)</f>
        <v>0</v>
      </c>
      <c r="BH338" s="174">
        <f>IF(N338="sníž. přenesená",J338,0)</f>
        <v>0</v>
      </c>
      <c r="BI338" s="174">
        <f>IF(N338="nulová",J338,0)</f>
        <v>0</v>
      </c>
      <c r="BJ338" s="16" t="s">
        <v>82</v>
      </c>
      <c r="BK338" s="174">
        <f>ROUND(I338*H338,2)</f>
        <v>16700</v>
      </c>
      <c r="BL338" s="16" t="s">
        <v>232</v>
      </c>
      <c r="BM338" s="173" t="s">
        <v>400</v>
      </c>
    </row>
    <row r="339" s="12" customFormat="1" ht="22.8" customHeight="1">
      <c r="A339" s="12"/>
      <c r="B339" s="150"/>
      <c r="C339" s="12"/>
      <c r="D339" s="151" t="s">
        <v>76</v>
      </c>
      <c r="E339" s="160" t="s">
        <v>401</v>
      </c>
      <c r="F339" s="160" t="s">
        <v>402</v>
      </c>
      <c r="G339" s="12"/>
      <c r="H339" s="12"/>
      <c r="I339" s="12"/>
      <c r="J339" s="161">
        <f>BK339</f>
        <v>997581</v>
      </c>
      <c r="K339" s="12"/>
      <c r="L339" s="150"/>
      <c r="M339" s="154"/>
      <c r="N339" s="155"/>
      <c r="O339" s="155"/>
      <c r="P339" s="156">
        <f>P340+P363</f>
        <v>25.259999999999998</v>
      </c>
      <c r="Q339" s="155"/>
      <c r="R339" s="156">
        <f>R340+R363</f>
        <v>6.7885200000000001</v>
      </c>
      <c r="S339" s="155"/>
      <c r="T339" s="157">
        <f>T340+T363</f>
        <v>2.27982</v>
      </c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R339" s="151" t="s">
        <v>158</v>
      </c>
      <c r="AT339" s="158" t="s">
        <v>76</v>
      </c>
      <c r="AU339" s="158" t="s">
        <v>82</v>
      </c>
      <c r="AY339" s="151" t="s">
        <v>148</v>
      </c>
      <c r="BK339" s="159">
        <f>BK340+BK363</f>
        <v>997581</v>
      </c>
    </row>
    <row r="340" s="12" customFormat="1" ht="20.88" customHeight="1">
      <c r="A340" s="12"/>
      <c r="B340" s="150"/>
      <c r="C340" s="12"/>
      <c r="D340" s="151" t="s">
        <v>76</v>
      </c>
      <c r="E340" s="160" t="s">
        <v>161</v>
      </c>
      <c r="F340" s="160" t="s">
        <v>162</v>
      </c>
      <c r="G340" s="12"/>
      <c r="H340" s="12"/>
      <c r="I340" s="12"/>
      <c r="J340" s="161">
        <f>BK340</f>
        <v>287373</v>
      </c>
      <c r="K340" s="12"/>
      <c r="L340" s="150"/>
      <c r="M340" s="154"/>
      <c r="N340" s="155"/>
      <c r="O340" s="155"/>
      <c r="P340" s="156">
        <f>P341+P343+P346+P349+P351+P354+P357+P360</f>
        <v>16.934000000000001</v>
      </c>
      <c r="Q340" s="155"/>
      <c r="R340" s="156">
        <f>R341+R343+R346+R349+R351+R354+R357+R360</f>
        <v>6.7413499999999997</v>
      </c>
      <c r="S340" s="155"/>
      <c r="T340" s="157">
        <f>T341+T343+T346+T349+T351+T354+T357+T360</f>
        <v>2.27</v>
      </c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R340" s="151" t="s">
        <v>82</v>
      </c>
      <c r="AT340" s="158" t="s">
        <v>76</v>
      </c>
      <c r="AU340" s="158" t="s">
        <v>88</v>
      </c>
      <c r="AY340" s="151" t="s">
        <v>148</v>
      </c>
      <c r="BK340" s="159">
        <f>BK341+BK343+BK346+BK349+BK351+BK354+BK357+BK360</f>
        <v>287373</v>
      </c>
    </row>
    <row r="341" s="13" customFormat="1" ht="20.88" customHeight="1">
      <c r="A341" s="13"/>
      <c r="B341" s="175"/>
      <c r="C341" s="13"/>
      <c r="D341" s="176" t="s">
        <v>76</v>
      </c>
      <c r="E341" s="176" t="s">
        <v>147</v>
      </c>
      <c r="F341" s="176" t="s">
        <v>173</v>
      </c>
      <c r="G341" s="13"/>
      <c r="H341" s="13"/>
      <c r="I341" s="13"/>
      <c r="J341" s="177">
        <f>BK341</f>
        <v>87300</v>
      </c>
      <c r="K341" s="13"/>
      <c r="L341" s="175"/>
      <c r="M341" s="178"/>
      <c r="N341" s="179"/>
      <c r="O341" s="179"/>
      <c r="P341" s="180">
        <f>P342</f>
        <v>3.7650000000000001</v>
      </c>
      <c r="Q341" s="179"/>
      <c r="R341" s="180">
        <f>R342</f>
        <v>1.80972</v>
      </c>
      <c r="S341" s="179"/>
      <c r="T341" s="181">
        <f>T342</f>
        <v>0</v>
      </c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R341" s="176" t="s">
        <v>82</v>
      </c>
      <c r="AT341" s="182" t="s">
        <v>76</v>
      </c>
      <c r="AU341" s="182" t="s">
        <v>147</v>
      </c>
      <c r="AY341" s="176" t="s">
        <v>148</v>
      </c>
      <c r="BK341" s="183">
        <f>BK342</f>
        <v>87300</v>
      </c>
    </row>
    <row r="342" s="2" customFormat="1" ht="21.75" customHeight="1">
      <c r="A342" s="31"/>
      <c r="B342" s="162"/>
      <c r="C342" s="163" t="s">
        <v>403</v>
      </c>
      <c r="D342" s="163" t="s">
        <v>151</v>
      </c>
      <c r="E342" s="164" t="s">
        <v>404</v>
      </c>
      <c r="F342" s="165" t="s">
        <v>310</v>
      </c>
      <c r="G342" s="166" t="s">
        <v>154</v>
      </c>
      <c r="H342" s="167">
        <v>1</v>
      </c>
      <c r="I342" s="168">
        <v>87300</v>
      </c>
      <c r="J342" s="168">
        <f>ROUND(I342*H342,2)</f>
        <v>87300</v>
      </c>
      <c r="K342" s="165" t="s">
        <v>1</v>
      </c>
      <c r="L342" s="32"/>
      <c r="M342" s="169" t="s">
        <v>1</v>
      </c>
      <c r="N342" s="170" t="s">
        <v>42</v>
      </c>
      <c r="O342" s="171">
        <v>3.7650000000000001</v>
      </c>
      <c r="P342" s="171">
        <f>O342*H342</f>
        <v>3.7650000000000001</v>
      </c>
      <c r="Q342" s="171">
        <v>1.80972</v>
      </c>
      <c r="R342" s="171">
        <f>Q342*H342</f>
        <v>1.80972</v>
      </c>
      <c r="S342" s="171">
        <v>0</v>
      </c>
      <c r="T342" s="172">
        <f>S342*H342</f>
        <v>0</v>
      </c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R342" s="173" t="s">
        <v>158</v>
      </c>
      <c r="AT342" s="173" t="s">
        <v>151</v>
      </c>
      <c r="AU342" s="173" t="s">
        <v>158</v>
      </c>
      <c r="AY342" s="16" t="s">
        <v>148</v>
      </c>
      <c r="BE342" s="174">
        <f>IF(N342="základní",J342,0)</f>
        <v>87300</v>
      </c>
      <c r="BF342" s="174">
        <f>IF(N342="snížená",J342,0)</f>
        <v>0</v>
      </c>
      <c r="BG342" s="174">
        <f>IF(N342="zákl. přenesená",J342,0)</f>
        <v>0</v>
      </c>
      <c r="BH342" s="174">
        <f>IF(N342="sníž. přenesená",J342,0)</f>
        <v>0</v>
      </c>
      <c r="BI342" s="174">
        <f>IF(N342="nulová",J342,0)</f>
        <v>0</v>
      </c>
      <c r="BJ342" s="16" t="s">
        <v>82</v>
      </c>
      <c r="BK342" s="174">
        <f>ROUND(I342*H342,2)</f>
        <v>87300</v>
      </c>
      <c r="BL342" s="16" t="s">
        <v>158</v>
      </c>
      <c r="BM342" s="173" t="s">
        <v>405</v>
      </c>
    </row>
    <row r="343" s="13" customFormat="1" ht="20.88" customHeight="1">
      <c r="A343" s="13"/>
      <c r="B343" s="175"/>
      <c r="C343" s="13"/>
      <c r="D343" s="176" t="s">
        <v>76</v>
      </c>
      <c r="E343" s="176" t="s">
        <v>158</v>
      </c>
      <c r="F343" s="176" t="s">
        <v>177</v>
      </c>
      <c r="G343" s="13"/>
      <c r="H343" s="13"/>
      <c r="I343" s="13"/>
      <c r="J343" s="177">
        <f>BK343</f>
        <v>29400</v>
      </c>
      <c r="K343" s="13"/>
      <c r="L343" s="175"/>
      <c r="M343" s="178"/>
      <c r="N343" s="179"/>
      <c r="O343" s="179"/>
      <c r="P343" s="180">
        <f>SUM(P344:P345)</f>
        <v>1.224</v>
      </c>
      <c r="Q343" s="179"/>
      <c r="R343" s="180">
        <f>SUM(R344:R345)</f>
        <v>2.45343</v>
      </c>
      <c r="S343" s="179"/>
      <c r="T343" s="181">
        <f>SUM(T344:T345)</f>
        <v>0</v>
      </c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R343" s="176" t="s">
        <v>82</v>
      </c>
      <c r="AT343" s="182" t="s">
        <v>76</v>
      </c>
      <c r="AU343" s="182" t="s">
        <v>147</v>
      </c>
      <c r="AY343" s="176" t="s">
        <v>148</v>
      </c>
      <c r="BK343" s="183">
        <f>SUM(BK344:BK345)</f>
        <v>29400</v>
      </c>
    </row>
    <row r="344" s="2" customFormat="1" ht="24.15" customHeight="1">
      <c r="A344" s="31"/>
      <c r="B344" s="162"/>
      <c r="C344" s="163" t="s">
        <v>406</v>
      </c>
      <c r="D344" s="163" t="s">
        <v>151</v>
      </c>
      <c r="E344" s="164" t="s">
        <v>179</v>
      </c>
      <c r="F344" s="165" t="s">
        <v>180</v>
      </c>
      <c r="G344" s="166" t="s">
        <v>154</v>
      </c>
      <c r="H344" s="167">
        <v>1</v>
      </c>
      <c r="I344" s="168">
        <v>29400</v>
      </c>
      <c r="J344" s="168">
        <f>ROUND(I344*H344,2)</f>
        <v>29400</v>
      </c>
      <c r="K344" s="165" t="s">
        <v>1</v>
      </c>
      <c r="L344" s="32"/>
      <c r="M344" s="169" t="s">
        <v>1</v>
      </c>
      <c r="N344" s="170" t="s">
        <v>42</v>
      </c>
      <c r="O344" s="171">
        <v>1.224</v>
      </c>
      <c r="P344" s="171">
        <f>O344*H344</f>
        <v>1.224</v>
      </c>
      <c r="Q344" s="171">
        <v>2.45343</v>
      </c>
      <c r="R344" s="171">
        <f>Q344*H344</f>
        <v>2.45343</v>
      </c>
      <c r="S344" s="171">
        <v>0</v>
      </c>
      <c r="T344" s="172">
        <f>S344*H344</f>
        <v>0</v>
      </c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R344" s="173" t="s">
        <v>158</v>
      </c>
      <c r="AT344" s="173" t="s">
        <v>151</v>
      </c>
      <c r="AU344" s="173" t="s">
        <v>158</v>
      </c>
      <c r="AY344" s="16" t="s">
        <v>148</v>
      </c>
      <c r="BE344" s="174">
        <f>IF(N344="základní",J344,0)</f>
        <v>29400</v>
      </c>
      <c r="BF344" s="174">
        <f>IF(N344="snížená",J344,0)</f>
        <v>0</v>
      </c>
      <c r="BG344" s="174">
        <f>IF(N344="zákl. přenesená",J344,0)</f>
        <v>0</v>
      </c>
      <c r="BH344" s="174">
        <f>IF(N344="sníž. přenesená",J344,0)</f>
        <v>0</v>
      </c>
      <c r="BI344" s="174">
        <f>IF(N344="nulová",J344,0)</f>
        <v>0</v>
      </c>
      <c r="BJ344" s="16" t="s">
        <v>82</v>
      </c>
      <c r="BK344" s="174">
        <f>ROUND(I344*H344,2)</f>
        <v>29400</v>
      </c>
      <c r="BL344" s="16" t="s">
        <v>158</v>
      </c>
      <c r="BM344" s="173" t="s">
        <v>407</v>
      </c>
    </row>
    <row r="345" s="2" customFormat="1">
      <c r="A345" s="31"/>
      <c r="B345" s="32"/>
      <c r="C345" s="31"/>
      <c r="D345" s="184" t="s">
        <v>167</v>
      </c>
      <c r="E345" s="31"/>
      <c r="F345" s="185" t="s">
        <v>182</v>
      </c>
      <c r="G345" s="31"/>
      <c r="H345" s="31"/>
      <c r="I345" s="31"/>
      <c r="J345" s="31"/>
      <c r="K345" s="31"/>
      <c r="L345" s="32"/>
      <c r="M345" s="186"/>
      <c r="N345" s="187"/>
      <c r="O345" s="69"/>
      <c r="P345" s="69"/>
      <c r="Q345" s="69"/>
      <c r="R345" s="69"/>
      <c r="S345" s="69"/>
      <c r="T345" s="70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T345" s="16" t="s">
        <v>167</v>
      </c>
      <c r="AU345" s="16" t="s">
        <v>158</v>
      </c>
    </row>
    <row r="346" s="13" customFormat="1" ht="20.88" customHeight="1">
      <c r="A346" s="13"/>
      <c r="B346" s="175"/>
      <c r="C346" s="13"/>
      <c r="D346" s="176" t="s">
        <v>76</v>
      </c>
      <c r="E346" s="176" t="s">
        <v>183</v>
      </c>
      <c r="F346" s="176" t="s">
        <v>184</v>
      </c>
      <c r="G346" s="13"/>
      <c r="H346" s="13"/>
      <c r="I346" s="13"/>
      <c r="J346" s="177">
        <f>BK346</f>
        <v>46515</v>
      </c>
      <c r="K346" s="13"/>
      <c r="L346" s="175"/>
      <c r="M346" s="178"/>
      <c r="N346" s="179"/>
      <c r="O346" s="179"/>
      <c r="P346" s="180">
        <f>SUM(P347:P348)</f>
        <v>0.56000000000000005</v>
      </c>
      <c r="Q346" s="179"/>
      <c r="R346" s="180">
        <f>SUM(R347:R348)</f>
        <v>0.0247</v>
      </c>
      <c r="S346" s="179"/>
      <c r="T346" s="181">
        <f>SUM(T347:T348)</f>
        <v>0</v>
      </c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R346" s="176" t="s">
        <v>82</v>
      </c>
      <c r="AT346" s="182" t="s">
        <v>76</v>
      </c>
      <c r="AU346" s="182" t="s">
        <v>147</v>
      </c>
      <c r="AY346" s="176" t="s">
        <v>148</v>
      </c>
      <c r="BK346" s="183">
        <f>SUM(BK347:BK348)</f>
        <v>46515</v>
      </c>
    </row>
    <row r="347" s="2" customFormat="1" ht="24.15" customHeight="1">
      <c r="A347" s="31"/>
      <c r="B347" s="162"/>
      <c r="C347" s="163" t="s">
        <v>408</v>
      </c>
      <c r="D347" s="163" t="s">
        <v>151</v>
      </c>
      <c r="E347" s="164" t="s">
        <v>409</v>
      </c>
      <c r="F347" s="165" t="s">
        <v>187</v>
      </c>
      <c r="G347" s="166" t="s">
        <v>154</v>
      </c>
      <c r="H347" s="167">
        <v>1</v>
      </c>
      <c r="I347" s="168">
        <v>46515</v>
      </c>
      <c r="J347" s="168">
        <f>ROUND(I347*H347,2)</f>
        <v>46515</v>
      </c>
      <c r="K347" s="165" t="s">
        <v>1</v>
      </c>
      <c r="L347" s="32"/>
      <c r="M347" s="169" t="s">
        <v>1</v>
      </c>
      <c r="N347" s="170" t="s">
        <v>42</v>
      </c>
      <c r="O347" s="171">
        <v>0.56000000000000005</v>
      </c>
      <c r="P347" s="171">
        <f>O347*H347</f>
        <v>0.56000000000000005</v>
      </c>
      <c r="Q347" s="171">
        <v>0.0247</v>
      </c>
      <c r="R347" s="171">
        <f>Q347*H347</f>
        <v>0.0247</v>
      </c>
      <c r="S347" s="171">
        <v>0</v>
      </c>
      <c r="T347" s="172">
        <f>S347*H347</f>
        <v>0</v>
      </c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R347" s="173" t="s">
        <v>158</v>
      </c>
      <c r="AT347" s="173" t="s">
        <v>151</v>
      </c>
      <c r="AU347" s="173" t="s">
        <v>158</v>
      </c>
      <c r="AY347" s="16" t="s">
        <v>148</v>
      </c>
      <c r="BE347" s="174">
        <f>IF(N347="základní",J347,0)</f>
        <v>46515</v>
      </c>
      <c r="BF347" s="174">
        <f>IF(N347="snížená",J347,0)</f>
        <v>0</v>
      </c>
      <c r="BG347" s="174">
        <f>IF(N347="zákl. přenesená",J347,0)</f>
        <v>0</v>
      </c>
      <c r="BH347" s="174">
        <f>IF(N347="sníž. přenesená",J347,0)</f>
        <v>0</v>
      </c>
      <c r="BI347" s="174">
        <f>IF(N347="nulová",J347,0)</f>
        <v>0</v>
      </c>
      <c r="BJ347" s="16" t="s">
        <v>82</v>
      </c>
      <c r="BK347" s="174">
        <f>ROUND(I347*H347,2)</f>
        <v>46515</v>
      </c>
      <c r="BL347" s="16" t="s">
        <v>158</v>
      </c>
      <c r="BM347" s="173" t="s">
        <v>410</v>
      </c>
    </row>
    <row r="348" s="2" customFormat="1">
      <c r="A348" s="31"/>
      <c r="B348" s="32"/>
      <c r="C348" s="31"/>
      <c r="D348" s="184" t="s">
        <v>167</v>
      </c>
      <c r="E348" s="31"/>
      <c r="F348" s="185" t="s">
        <v>317</v>
      </c>
      <c r="G348" s="31"/>
      <c r="H348" s="31"/>
      <c r="I348" s="31"/>
      <c r="J348" s="31"/>
      <c r="K348" s="31"/>
      <c r="L348" s="32"/>
      <c r="M348" s="186"/>
      <c r="N348" s="187"/>
      <c r="O348" s="69"/>
      <c r="P348" s="69"/>
      <c r="Q348" s="69"/>
      <c r="R348" s="69"/>
      <c r="S348" s="69"/>
      <c r="T348" s="70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T348" s="16" t="s">
        <v>167</v>
      </c>
      <c r="AU348" s="16" t="s">
        <v>158</v>
      </c>
    </row>
    <row r="349" s="13" customFormat="1" ht="20.88" customHeight="1">
      <c r="A349" s="13"/>
      <c r="B349" s="175"/>
      <c r="C349" s="13"/>
      <c r="D349" s="176" t="s">
        <v>76</v>
      </c>
      <c r="E349" s="176" t="s">
        <v>190</v>
      </c>
      <c r="F349" s="176" t="s">
        <v>191</v>
      </c>
      <c r="G349" s="13"/>
      <c r="H349" s="13"/>
      <c r="I349" s="13"/>
      <c r="J349" s="177">
        <f>BK349</f>
        <v>9563</v>
      </c>
      <c r="K349" s="13"/>
      <c r="L349" s="175"/>
      <c r="M349" s="178"/>
      <c r="N349" s="179"/>
      <c r="O349" s="179"/>
      <c r="P349" s="180">
        <f>P350</f>
        <v>3.2130000000000001</v>
      </c>
      <c r="Q349" s="179"/>
      <c r="R349" s="180">
        <f>R350</f>
        <v>2.45329</v>
      </c>
      <c r="S349" s="179"/>
      <c r="T349" s="181">
        <f>T350</f>
        <v>0</v>
      </c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R349" s="176" t="s">
        <v>82</v>
      </c>
      <c r="AT349" s="182" t="s">
        <v>76</v>
      </c>
      <c r="AU349" s="182" t="s">
        <v>147</v>
      </c>
      <c r="AY349" s="176" t="s">
        <v>148</v>
      </c>
      <c r="BK349" s="183">
        <f>BK350</f>
        <v>9563</v>
      </c>
    </row>
    <row r="350" s="2" customFormat="1" ht="24.15" customHeight="1">
      <c r="A350" s="31"/>
      <c r="B350" s="162"/>
      <c r="C350" s="163" t="s">
        <v>411</v>
      </c>
      <c r="D350" s="163" t="s">
        <v>151</v>
      </c>
      <c r="E350" s="164" t="s">
        <v>412</v>
      </c>
      <c r="F350" s="165" t="s">
        <v>320</v>
      </c>
      <c r="G350" s="166" t="s">
        <v>154</v>
      </c>
      <c r="H350" s="167">
        <v>1</v>
      </c>
      <c r="I350" s="168">
        <v>9563</v>
      </c>
      <c r="J350" s="168">
        <f>ROUND(I350*H350,2)</f>
        <v>9563</v>
      </c>
      <c r="K350" s="165" t="s">
        <v>1</v>
      </c>
      <c r="L350" s="32"/>
      <c r="M350" s="169" t="s">
        <v>1</v>
      </c>
      <c r="N350" s="170" t="s">
        <v>42</v>
      </c>
      <c r="O350" s="171">
        <v>3.2130000000000001</v>
      </c>
      <c r="P350" s="171">
        <f>O350*H350</f>
        <v>3.2130000000000001</v>
      </c>
      <c r="Q350" s="171">
        <v>2.45329</v>
      </c>
      <c r="R350" s="171">
        <f>Q350*H350</f>
        <v>2.45329</v>
      </c>
      <c r="S350" s="171">
        <v>0</v>
      </c>
      <c r="T350" s="172">
        <f>S350*H350</f>
        <v>0</v>
      </c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R350" s="173" t="s">
        <v>158</v>
      </c>
      <c r="AT350" s="173" t="s">
        <v>151</v>
      </c>
      <c r="AU350" s="173" t="s">
        <v>158</v>
      </c>
      <c r="AY350" s="16" t="s">
        <v>148</v>
      </c>
      <c r="BE350" s="174">
        <f>IF(N350="základní",J350,0)</f>
        <v>9563</v>
      </c>
      <c r="BF350" s="174">
        <f>IF(N350="snížená",J350,0)</f>
        <v>0</v>
      </c>
      <c r="BG350" s="174">
        <f>IF(N350="zákl. přenesená",J350,0)</f>
        <v>0</v>
      </c>
      <c r="BH350" s="174">
        <f>IF(N350="sníž. přenesená",J350,0)</f>
        <v>0</v>
      </c>
      <c r="BI350" s="174">
        <f>IF(N350="nulová",J350,0)</f>
        <v>0</v>
      </c>
      <c r="BJ350" s="16" t="s">
        <v>82</v>
      </c>
      <c r="BK350" s="174">
        <f>ROUND(I350*H350,2)</f>
        <v>9563</v>
      </c>
      <c r="BL350" s="16" t="s">
        <v>158</v>
      </c>
      <c r="BM350" s="173" t="s">
        <v>413</v>
      </c>
    </row>
    <row r="351" s="13" customFormat="1" ht="20.88" customHeight="1">
      <c r="A351" s="13"/>
      <c r="B351" s="175"/>
      <c r="C351" s="13"/>
      <c r="D351" s="176" t="s">
        <v>76</v>
      </c>
      <c r="E351" s="176" t="s">
        <v>198</v>
      </c>
      <c r="F351" s="176" t="s">
        <v>199</v>
      </c>
      <c r="G351" s="13"/>
      <c r="H351" s="13"/>
      <c r="I351" s="13"/>
      <c r="J351" s="177">
        <f>BK351</f>
        <v>12950</v>
      </c>
      <c r="K351" s="13"/>
      <c r="L351" s="175"/>
      <c r="M351" s="178"/>
      <c r="N351" s="179"/>
      <c r="O351" s="179"/>
      <c r="P351" s="180">
        <f>SUM(P352:P353)</f>
        <v>0.126</v>
      </c>
      <c r="Q351" s="179"/>
      <c r="R351" s="180">
        <f>SUM(R352:R353)</f>
        <v>0.00021000000000000001</v>
      </c>
      <c r="S351" s="179"/>
      <c r="T351" s="181">
        <f>SUM(T352:T353)</f>
        <v>0</v>
      </c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R351" s="176" t="s">
        <v>82</v>
      </c>
      <c r="AT351" s="182" t="s">
        <v>76</v>
      </c>
      <c r="AU351" s="182" t="s">
        <v>147</v>
      </c>
      <c r="AY351" s="176" t="s">
        <v>148</v>
      </c>
      <c r="BK351" s="183">
        <f>SUM(BK352:BK353)</f>
        <v>12950</v>
      </c>
    </row>
    <row r="352" s="2" customFormat="1" ht="16.5" customHeight="1">
      <c r="A352" s="31"/>
      <c r="B352" s="162"/>
      <c r="C352" s="163" t="s">
        <v>414</v>
      </c>
      <c r="D352" s="163" t="s">
        <v>151</v>
      </c>
      <c r="E352" s="164" t="s">
        <v>323</v>
      </c>
      <c r="F352" s="165" t="s">
        <v>202</v>
      </c>
      <c r="G352" s="166" t="s">
        <v>154</v>
      </c>
      <c r="H352" s="167">
        <v>1</v>
      </c>
      <c r="I352" s="168">
        <v>12950</v>
      </c>
      <c r="J352" s="168">
        <f>ROUND(I352*H352,2)</f>
        <v>12950</v>
      </c>
      <c r="K352" s="165" t="s">
        <v>1</v>
      </c>
      <c r="L352" s="32"/>
      <c r="M352" s="169" t="s">
        <v>1</v>
      </c>
      <c r="N352" s="170" t="s">
        <v>42</v>
      </c>
      <c r="O352" s="171">
        <v>0.126</v>
      </c>
      <c r="P352" s="171">
        <f>O352*H352</f>
        <v>0.126</v>
      </c>
      <c r="Q352" s="171">
        <v>0.00021000000000000001</v>
      </c>
      <c r="R352" s="171">
        <f>Q352*H352</f>
        <v>0.00021000000000000001</v>
      </c>
      <c r="S352" s="171">
        <v>0</v>
      </c>
      <c r="T352" s="172">
        <f>S352*H352</f>
        <v>0</v>
      </c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R352" s="173" t="s">
        <v>158</v>
      </c>
      <c r="AT352" s="173" t="s">
        <v>151</v>
      </c>
      <c r="AU352" s="173" t="s">
        <v>158</v>
      </c>
      <c r="AY352" s="16" t="s">
        <v>148</v>
      </c>
      <c r="BE352" s="174">
        <f>IF(N352="základní",J352,0)</f>
        <v>12950</v>
      </c>
      <c r="BF352" s="174">
        <f>IF(N352="snížená",J352,0)</f>
        <v>0</v>
      </c>
      <c r="BG352" s="174">
        <f>IF(N352="zákl. přenesená",J352,0)</f>
        <v>0</v>
      </c>
      <c r="BH352" s="174">
        <f>IF(N352="sníž. přenesená",J352,0)</f>
        <v>0</v>
      </c>
      <c r="BI352" s="174">
        <f>IF(N352="nulová",J352,0)</f>
        <v>0</v>
      </c>
      <c r="BJ352" s="16" t="s">
        <v>82</v>
      </c>
      <c r="BK352" s="174">
        <f>ROUND(I352*H352,2)</f>
        <v>12950</v>
      </c>
      <c r="BL352" s="16" t="s">
        <v>158</v>
      </c>
      <c r="BM352" s="173" t="s">
        <v>415</v>
      </c>
    </row>
    <row r="353" s="2" customFormat="1">
      <c r="A353" s="31"/>
      <c r="B353" s="32"/>
      <c r="C353" s="31"/>
      <c r="D353" s="184" t="s">
        <v>167</v>
      </c>
      <c r="E353" s="31"/>
      <c r="F353" s="185" t="s">
        <v>204</v>
      </c>
      <c r="G353" s="31"/>
      <c r="H353" s="31"/>
      <c r="I353" s="31"/>
      <c r="J353" s="31"/>
      <c r="K353" s="31"/>
      <c r="L353" s="32"/>
      <c r="M353" s="186"/>
      <c r="N353" s="187"/>
      <c r="O353" s="69"/>
      <c r="P353" s="69"/>
      <c r="Q353" s="69"/>
      <c r="R353" s="69"/>
      <c r="S353" s="69"/>
      <c r="T353" s="70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T353" s="16" t="s">
        <v>167</v>
      </c>
      <c r="AU353" s="16" t="s">
        <v>158</v>
      </c>
    </row>
    <row r="354" s="13" customFormat="1" ht="20.88" customHeight="1">
      <c r="A354" s="13"/>
      <c r="B354" s="175"/>
      <c r="C354" s="13"/>
      <c r="D354" s="176" t="s">
        <v>76</v>
      </c>
      <c r="E354" s="176" t="s">
        <v>205</v>
      </c>
      <c r="F354" s="176" t="s">
        <v>206</v>
      </c>
      <c r="G354" s="13"/>
      <c r="H354" s="13"/>
      <c r="I354" s="13"/>
      <c r="J354" s="177">
        <f>BK354</f>
        <v>41230</v>
      </c>
      <c r="K354" s="13"/>
      <c r="L354" s="175"/>
      <c r="M354" s="178"/>
      <c r="N354" s="179"/>
      <c r="O354" s="179"/>
      <c r="P354" s="180">
        <f>SUM(P355:P356)</f>
        <v>1.5860000000000001</v>
      </c>
      <c r="Q354" s="179"/>
      <c r="R354" s="180">
        <f>SUM(R355:R356)</f>
        <v>0</v>
      </c>
      <c r="S354" s="179"/>
      <c r="T354" s="181">
        <f>SUM(T355:T356)</f>
        <v>2.27</v>
      </c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R354" s="176" t="s">
        <v>82</v>
      </c>
      <c r="AT354" s="182" t="s">
        <v>76</v>
      </c>
      <c r="AU354" s="182" t="s">
        <v>147</v>
      </c>
      <c r="AY354" s="176" t="s">
        <v>148</v>
      </c>
      <c r="BK354" s="183">
        <f>SUM(BK355:BK356)</f>
        <v>41230</v>
      </c>
    </row>
    <row r="355" s="2" customFormat="1" ht="16.5" customHeight="1">
      <c r="A355" s="31"/>
      <c r="B355" s="162"/>
      <c r="C355" s="163" t="s">
        <v>416</v>
      </c>
      <c r="D355" s="163" t="s">
        <v>151</v>
      </c>
      <c r="E355" s="164" t="s">
        <v>417</v>
      </c>
      <c r="F355" s="165" t="s">
        <v>208</v>
      </c>
      <c r="G355" s="166" t="s">
        <v>154</v>
      </c>
      <c r="H355" s="167">
        <v>1</v>
      </c>
      <c r="I355" s="168">
        <v>41230</v>
      </c>
      <c r="J355" s="168">
        <f>ROUND(I355*H355,2)</f>
        <v>41230</v>
      </c>
      <c r="K355" s="165" t="s">
        <v>1</v>
      </c>
      <c r="L355" s="32"/>
      <c r="M355" s="169" t="s">
        <v>1</v>
      </c>
      <c r="N355" s="170" t="s">
        <v>42</v>
      </c>
      <c r="O355" s="171">
        <v>1.5860000000000001</v>
      </c>
      <c r="P355" s="171">
        <f>O355*H355</f>
        <v>1.5860000000000001</v>
      </c>
      <c r="Q355" s="171">
        <v>0</v>
      </c>
      <c r="R355" s="171">
        <f>Q355*H355</f>
        <v>0</v>
      </c>
      <c r="S355" s="171">
        <v>2.27</v>
      </c>
      <c r="T355" s="172">
        <f>S355*H355</f>
        <v>2.27</v>
      </c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R355" s="173" t="s">
        <v>158</v>
      </c>
      <c r="AT355" s="173" t="s">
        <v>151</v>
      </c>
      <c r="AU355" s="173" t="s">
        <v>158</v>
      </c>
      <c r="AY355" s="16" t="s">
        <v>148</v>
      </c>
      <c r="BE355" s="174">
        <f>IF(N355="základní",J355,0)</f>
        <v>41230</v>
      </c>
      <c r="BF355" s="174">
        <f>IF(N355="snížená",J355,0)</f>
        <v>0</v>
      </c>
      <c r="BG355" s="174">
        <f>IF(N355="zákl. přenesená",J355,0)</f>
        <v>0</v>
      </c>
      <c r="BH355" s="174">
        <f>IF(N355="sníž. přenesená",J355,0)</f>
        <v>0</v>
      </c>
      <c r="BI355" s="174">
        <f>IF(N355="nulová",J355,0)</f>
        <v>0</v>
      </c>
      <c r="BJ355" s="16" t="s">
        <v>82</v>
      </c>
      <c r="BK355" s="174">
        <f>ROUND(I355*H355,2)</f>
        <v>41230</v>
      </c>
      <c r="BL355" s="16" t="s">
        <v>158</v>
      </c>
      <c r="BM355" s="173" t="s">
        <v>418</v>
      </c>
    </row>
    <row r="356" s="2" customFormat="1">
      <c r="A356" s="31"/>
      <c r="B356" s="32"/>
      <c r="C356" s="31"/>
      <c r="D356" s="184" t="s">
        <v>167</v>
      </c>
      <c r="E356" s="31"/>
      <c r="F356" s="185" t="s">
        <v>328</v>
      </c>
      <c r="G356" s="31"/>
      <c r="H356" s="31"/>
      <c r="I356" s="31"/>
      <c r="J356" s="31"/>
      <c r="K356" s="31"/>
      <c r="L356" s="32"/>
      <c r="M356" s="186"/>
      <c r="N356" s="187"/>
      <c r="O356" s="69"/>
      <c r="P356" s="69"/>
      <c r="Q356" s="69"/>
      <c r="R356" s="69"/>
      <c r="S356" s="69"/>
      <c r="T356" s="70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T356" s="16" t="s">
        <v>167</v>
      </c>
      <c r="AU356" s="16" t="s">
        <v>158</v>
      </c>
    </row>
    <row r="357" s="13" customFormat="1" ht="20.88" customHeight="1">
      <c r="A357" s="13"/>
      <c r="B357" s="175"/>
      <c r="C357" s="13"/>
      <c r="D357" s="176" t="s">
        <v>76</v>
      </c>
      <c r="E357" s="176" t="s">
        <v>211</v>
      </c>
      <c r="F357" s="176" t="s">
        <v>212</v>
      </c>
      <c r="G357" s="13"/>
      <c r="H357" s="13"/>
      <c r="I357" s="13"/>
      <c r="J357" s="177">
        <f>BK357</f>
        <v>32615</v>
      </c>
      <c r="K357" s="13"/>
      <c r="L357" s="175"/>
      <c r="M357" s="178"/>
      <c r="N357" s="179"/>
      <c r="O357" s="179"/>
      <c r="P357" s="180">
        <f>SUM(P358:P359)</f>
        <v>2.4199999999999999</v>
      </c>
      <c r="Q357" s="179"/>
      <c r="R357" s="180">
        <f>SUM(R358:R359)</f>
        <v>0</v>
      </c>
      <c r="S357" s="179"/>
      <c r="T357" s="181">
        <f>SUM(T358:T359)</f>
        <v>0</v>
      </c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R357" s="176" t="s">
        <v>82</v>
      </c>
      <c r="AT357" s="182" t="s">
        <v>76</v>
      </c>
      <c r="AU357" s="182" t="s">
        <v>147</v>
      </c>
      <c r="AY357" s="176" t="s">
        <v>148</v>
      </c>
      <c r="BK357" s="183">
        <f>SUM(BK358:BK359)</f>
        <v>32615</v>
      </c>
    </row>
    <row r="358" s="2" customFormat="1" ht="16.5" customHeight="1">
      <c r="A358" s="31"/>
      <c r="B358" s="162"/>
      <c r="C358" s="163" t="s">
        <v>419</v>
      </c>
      <c r="D358" s="163" t="s">
        <v>151</v>
      </c>
      <c r="E358" s="164" t="s">
        <v>420</v>
      </c>
      <c r="F358" s="165" t="s">
        <v>215</v>
      </c>
      <c r="G358" s="166" t="s">
        <v>154</v>
      </c>
      <c r="H358" s="167">
        <v>1</v>
      </c>
      <c r="I358" s="168">
        <v>32615</v>
      </c>
      <c r="J358" s="168">
        <f>ROUND(I358*H358,2)</f>
        <v>32615</v>
      </c>
      <c r="K358" s="165" t="s">
        <v>1</v>
      </c>
      <c r="L358" s="32"/>
      <c r="M358" s="169" t="s">
        <v>1</v>
      </c>
      <c r="N358" s="170" t="s">
        <v>42</v>
      </c>
      <c r="O358" s="171">
        <v>2.4199999999999999</v>
      </c>
      <c r="P358" s="171">
        <f>O358*H358</f>
        <v>2.4199999999999999</v>
      </c>
      <c r="Q358" s="171">
        <v>0</v>
      </c>
      <c r="R358" s="171">
        <f>Q358*H358</f>
        <v>0</v>
      </c>
      <c r="S358" s="171">
        <v>0</v>
      </c>
      <c r="T358" s="172">
        <f>S358*H358</f>
        <v>0</v>
      </c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R358" s="173" t="s">
        <v>158</v>
      </c>
      <c r="AT358" s="173" t="s">
        <v>151</v>
      </c>
      <c r="AU358" s="173" t="s">
        <v>158</v>
      </c>
      <c r="AY358" s="16" t="s">
        <v>148</v>
      </c>
      <c r="BE358" s="174">
        <f>IF(N358="základní",J358,0)</f>
        <v>32615</v>
      </c>
      <c r="BF358" s="174">
        <f>IF(N358="snížená",J358,0)</f>
        <v>0</v>
      </c>
      <c r="BG358" s="174">
        <f>IF(N358="zákl. přenesená",J358,0)</f>
        <v>0</v>
      </c>
      <c r="BH358" s="174">
        <f>IF(N358="sníž. přenesená",J358,0)</f>
        <v>0</v>
      </c>
      <c r="BI358" s="174">
        <f>IF(N358="nulová",J358,0)</f>
        <v>0</v>
      </c>
      <c r="BJ358" s="16" t="s">
        <v>82</v>
      </c>
      <c r="BK358" s="174">
        <f>ROUND(I358*H358,2)</f>
        <v>32615</v>
      </c>
      <c r="BL358" s="16" t="s">
        <v>158</v>
      </c>
      <c r="BM358" s="173" t="s">
        <v>421</v>
      </c>
    </row>
    <row r="359" s="2" customFormat="1">
      <c r="A359" s="31"/>
      <c r="B359" s="32"/>
      <c r="C359" s="31"/>
      <c r="D359" s="184" t="s">
        <v>167</v>
      </c>
      <c r="E359" s="31"/>
      <c r="F359" s="185" t="s">
        <v>217</v>
      </c>
      <c r="G359" s="31"/>
      <c r="H359" s="31"/>
      <c r="I359" s="31"/>
      <c r="J359" s="31"/>
      <c r="K359" s="31"/>
      <c r="L359" s="32"/>
      <c r="M359" s="186"/>
      <c r="N359" s="187"/>
      <c r="O359" s="69"/>
      <c r="P359" s="69"/>
      <c r="Q359" s="69"/>
      <c r="R359" s="69"/>
      <c r="S359" s="69"/>
      <c r="T359" s="70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T359" s="16" t="s">
        <v>167</v>
      </c>
      <c r="AU359" s="16" t="s">
        <v>158</v>
      </c>
    </row>
    <row r="360" s="13" customFormat="1" ht="20.88" customHeight="1">
      <c r="A360" s="13"/>
      <c r="B360" s="175"/>
      <c r="C360" s="13"/>
      <c r="D360" s="176" t="s">
        <v>76</v>
      </c>
      <c r="E360" s="176" t="s">
        <v>218</v>
      </c>
      <c r="F360" s="176" t="s">
        <v>219</v>
      </c>
      <c r="G360" s="13"/>
      <c r="H360" s="13"/>
      <c r="I360" s="13"/>
      <c r="J360" s="177">
        <f>BK360</f>
        <v>27800</v>
      </c>
      <c r="K360" s="13"/>
      <c r="L360" s="175"/>
      <c r="M360" s="178"/>
      <c r="N360" s="179"/>
      <c r="O360" s="179"/>
      <c r="P360" s="180">
        <f>SUM(P361:P362)</f>
        <v>4.04</v>
      </c>
      <c r="Q360" s="179"/>
      <c r="R360" s="180">
        <f>SUM(R361:R362)</f>
        <v>0</v>
      </c>
      <c r="S360" s="179"/>
      <c r="T360" s="181">
        <f>SUM(T361:T362)</f>
        <v>0</v>
      </c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R360" s="176" t="s">
        <v>82</v>
      </c>
      <c r="AT360" s="182" t="s">
        <v>76</v>
      </c>
      <c r="AU360" s="182" t="s">
        <v>147</v>
      </c>
      <c r="AY360" s="176" t="s">
        <v>148</v>
      </c>
      <c r="BK360" s="183">
        <f>SUM(BK361:BK362)</f>
        <v>27800</v>
      </c>
    </row>
    <row r="361" s="2" customFormat="1" ht="16.5" customHeight="1">
      <c r="A361" s="31"/>
      <c r="B361" s="162"/>
      <c r="C361" s="163" t="s">
        <v>422</v>
      </c>
      <c r="D361" s="163" t="s">
        <v>151</v>
      </c>
      <c r="E361" s="164" t="s">
        <v>423</v>
      </c>
      <c r="F361" s="165" t="s">
        <v>222</v>
      </c>
      <c r="G361" s="166" t="s">
        <v>154</v>
      </c>
      <c r="H361" s="167">
        <v>1</v>
      </c>
      <c r="I361" s="168">
        <v>27800</v>
      </c>
      <c r="J361" s="168">
        <f>ROUND(I361*H361,2)</f>
        <v>27800</v>
      </c>
      <c r="K361" s="165" t="s">
        <v>1</v>
      </c>
      <c r="L361" s="32"/>
      <c r="M361" s="169" t="s">
        <v>1</v>
      </c>
      <c r="N361" s="170" t="s">
        <v>42</v>
      </c>
      <c r="O361" s="171">
        <v>4.04</v>
      </c>
      <c r="P361" s="171">
        <f>O361*H361</f>
        <v>4.04</v>
      </c>
      <c r="Q361" s="171">
        <v>0</v>
      </c>
      <c r="R361" s="171">
        <f>Q361*H361</f>
        <v>0</v>
      </c>
      <c r="S361" s="171">
        <v>0</v>
      </c>
      <c r="T361" s="172">
        <f>S361*H361</f>
        <v>0</v>
      </c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R361" s="173" t="s">
        <v>158</v>
      </c>
      <c r="AT361" s="173" t="s">
        <v>151</v>
      </c>
      <c r="AU361" s="173" t="s">
        <v>158</v>
      </c>
      <c r="AY361" s="16" t="s">
        <v>148</v>
      </c>
      <c r="BE361" s="174">
        <f>IF(N361="základní",J361,0)</f>
        <v>27800</v>
      </c>
      <c r="BF361" s="174">
        <f>IF(N361="snížená",J361,0)</f>
        <v>0</v>
      </c>
      <c r="BG361" s="174">
        <f>IF(N361="zákl. přenesená",J361,0)</f>
        <v>0</v>
      </c>
      <c r="BH361" s="174">
        <f>IF(N361="sníž. přenesená",J361,0)</f>
        <v>0</v>
      </c>
      <c r="BI361" s="174">
        <f>IF(N361="nulová",J361,0)</f>
        <v>0</v>
      </c>
      <c r="BJ361" s="16" t="s">
        <v>82</v>
      </c>
      <c r="BK361" s="174">
        <f>ROUND(I361*H361,2)</f>
        <v>27800</v>
      </c>
      <c r="BL361" s="16" t="s">
        <v>158</v>
      </c>
      <c r="BM361" s="173" t="s">
        <v>424</v>
      </c>
    </row>
    <row r="362" s="2" customFormat="1">
      <c r="A362" s="31"/>
      <c r="B362" s="32"/>
      <c r="C362" s="31"/>
      <c r="D362" s="184" t="s">
        <v>167</v>
      </c>
      <c r="E362" s="31"/>
      <c r="F362" s="185" t="s">
        <v>335</v>
      </c>
      <c r="G362" s="31"/>
      <c r="H362" s="31"/>
      <c r="I362" s="31"/>
      <c r="J362" s="31"/>
      <c r="K362" s="31"/>
      <c r="L362" s="32"/>
      <c r="M362" s="186"/>
      <c r="N362" s="187"/>
      <c r="O362" s="69"/>
      <c r="P362" s="69"/>
      <c r="Q362" s="69"/>
      <c r="R362" s="69"/>
      <c r="S362" s="69"/>
      <c r="T362" s="70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T362" s="16" t="s">
        <v>167</v>
      </c>
      <c r="AU362" s="16" t="s">
        <v>158</v>
      </c>
    </row>
    <row r="363" s="12" customFormat="1" ht="20.88" customHeight="1">
      <c r="A363" s="12"/>
      <c r="B363" s="150"/>
      <c r="C363" s="12"/>
      <c r="D363" s="151" t="s">
        <v>76</v>
      </c>
      <c r="E363" s="160" t="s">
        <v>225</v>
      </c>
      <c r="F363" s="160" t="s">
        <v>226</v>
      </c>
      <c r="G363" s="12"/>
      <c r="H363" s="12"/>
      <c r="I363" s="12"/>
      <c r="J363" s="161">
        <f>BK363</f>
        <v>710208</v>
      </c>
      <c r="K363" s="12"/>
      <c r="L363" s="150"/>
      <c r="M363" s="154"/>
      <c r="N363" s="155"/>
      <c r="O363" s="155"/>
      <c r="P363" s="156">
        <f>P364+P367+P371+P373+P375+P379+P381+P383+P385+P387+P389</f>
        <v>8.3259999999999987</v>
      </c>
      <c r="Q363" s="155"/>
      <c r="R363" s="156">
        <f>R364+R367+R371+R373+R375+R379+R381+R383+R385+R387+R389</f>
        <v>0.047170000000000011</v>
      </c>
      <c r="S363" s="155"/>
      <c r="T363" s="157">
        <f>T364+T367+T371+T373+T375+T379+T381+T383+T385+T387+T389</f>
        <v>0.0098200000000000006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151" t="s">
        <v>88</v>
      </c>
      <c r="AT363" s="158" t="s">
        <v>76</v>
      </c>
      <c r="AU363" s="158" t="s">
        <v>88</v>
      </c>
      <c r="AY363" s="151" t="s">
        <v>148</v>
      </c>
      <c r="BK363" s="159">
        <f>BK364+BK367+BK371+BK373+BK375+BK379+BK381+BK383+BK385+BK387+BK389</f>
        <v>710208</v>
      </c>
    </row>
    <row r="364" s="13" customFormat="1" ht="20.88" customHeight="1">
      <c r="A364" s="13"/>
      <c r="B364" s="175"/>
      <c r="C364" s="13"/>
      <c r="D364" s="176" t="s">
        <v>76</v>
      </c>
      <c r="E364" s="176" t="s">
        <v>227</v>
      </c>
      <c r="F364" s="176" t="s">
        <v>228</v>
      </c>
      <c r="G364" s="13"/>
      <c r="H364" s="13"/>
      <c r="I364" s="13"/>
      <c r="J364" s="177">
        <f>BK364</f>
        <v>6850</v>
      </c>
      <c r="K364" s="13"/>
      <c r="L364" s="175"/>
      <c r="M364" s="178"/>
      <c r="N364" s="179"/>
      <c r="O364" s="179"/>
      <c r="P364" s="180">
        <f>SUM(P365:P366)</f>
        <v>0.024</v>
      </c>
      <c r="Q364" s="179"/>
      <c r="R364" s="180">
        <f>SUM(R365:R366)</f>
        <v>0</v>
      </c>
      <c r="S364" s="179"/>
      <c r="T364" s="181">
        <f>SUM(T365:T366)</f>
        <v>0</v>
      </c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R364" s="176" t="s">
        <v>88</v>
      </c>
      <c r="AT364" s="182" t="s">
        <v>76</v>
      </c>
      <c r="AU364" s="182" t="s">
        <v>147</v>
      </c>
      <c r="AY364" s="176" t="s">
        <v>148</v>
      </c>
      <c r="BK364" s="183">
        <f>SUM(BK365:BK366)</f>
        <v>6850</v>
      </c>
    </row>
    <row r="365" s="2" customFormat="1" ht="24.15" customHeight="1">
      <c r="A365" s="31"/>
      <c r="B365" s="162"/>
      <c r="C365" s="163" t="s">
        <v>425</v>
      </c>
      <c r="D365" s="163" t="s">
        <v>151</v>
      </c>
      <c r="E365" s="164" t="s">
        <v>426</v>
      </c>
      <c r="F365" s="165" t="s">
        <v>231</v>
      </c>
      <c r="G365" s="166" t="s">
        <v>154</v>
      </c>
      <c r="H365" s="167">
        <v>1</v>
      </c>
      <c r="I365" s="168">
        <v>6850</v>
      </c>
      <c r="J365" s="168">
        <f>ROUND(I365*H365,2)</f>
        <v>6850</v>
      </c>
      <c r="K365" s="165" t="s">
        <v>1</v>
      </c>
      <c r="L365" s="32"/>
      <c r="M365" s="169" t="s">
        <v>1</v>
      </c>
      <c r="N365" s="170" t="s">
        <v>42</v>
      </c>
      <c r="O365" s="171">
        <v>0.024</v>
      </c>
      <c r="P365" s="171">
        <f>O365*H365</f>
        <v>0.024</v>
      </c>
      <c r="Q365" s="171">
        <v>0</v>
      </c>
      <c r="R365" s="171">
        <f>Q365*H365</f>
        <v>0</v>
      </c>
      <c r="S365" s="171">
        <v>0</v>
      </c>
      <c r="T365" s="172">
        <f>S365*H365</f>
        <v>0</v>
      </c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R365" s="173" t="s">
        <v>232</v>
      </c>
      <c r="AT365" s="173" t="s">
        <v>151</v>
      </c>
      <c r="AU365" s="173" t="s">
        <v>158</v>
      </c>
      <c r="AY365" s="16" t="s">
        <v>148</v>
      </c>
      <c r="BE365" s="174">
        <f>IF(N365="základní",J365,0)</f>
        <v>6850</v>
      </c>
      <c r="BF365" s="174">
        <f>IF(N365="snížená",J365,0)</f>
        <v>0</v>
      </c>
      <c r="BG365" s="174">
        <f>IF(N365="zákl. přenesená",J365,0)</f>
        <v>0</v>
      </c>
      <c r="BH365" s="174">
        <f>IF(N365="sníž. přenesená",J365,0)</f>
        <v>0</v>
      </c>
      <c r="BI365" s="174">
        <f>IF(N365="nulová",J365,0)</f>
        <v>0</v>
      </c>
      <c r="BJ365" s="16" t="s">
        <v>82</v>
      </c>
      <c r="BK365" s="174">
        <f>ROUND(I365*H365,2)</f>
        <v>6850</v>
      </c>
      <c r="BL365" s="16" t="s">
        <v>232</v>
      </c>
      <c r="BM365" s="173" t="s">
        <v>427</v>
      </c>
    </row>
    <row r="366" s="2" customFormat="1">
      <c r="A366" s="31"/>
      <c r="B366" s="32"/>
      <c r="C366" s="31"/>
      <c r="D366" s="184" t="s">
        <v>167</v>
      </c>
      <c r="E366" s="31"/>
      <c r="F366" s="185" t="s">
        <v>339</v>
      </c>
      <c r="G366" s="31"/>
      <c r="H366" s="31"/>
      <c r="I366" s="31"/>
      <c r="J366" s="31"/>
      <c r="K366" s="31"/>
      <c r="L366" s="32"/>
      <c r="M366" s="186"/>
      <c r="N366" s="187"/>
      <c r="O366" s="69"/>
      <c r="P366" s="69"/>
      <c r="Q366" s="69"/>
      <c r="R366" s="69"/>
      <c r="S366" s="69"/>
      <c r="T366" s="70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T366" s="16" t="s">
        <v>167</v>
      </c>
      <c r="AU366" s="16" t="s">
        <v>158</v>
      </c>
    </row>
    <row r="367" s="13" customFormat="1" ht="20.88" customHeight="1">
      <c r="A367" s="13"/>
      <c r="B367" s="175"/>
      <c r="C367" s="13"/>
      <c r="D367" s="176" t="s">
        <v>76</v>
      </c>
      <c r="E367" s="176" t="s">
        <v>340</v>
      </c>
      <c r="F367" s="176" t="s">
        <v>341</v>
      </c>
      <c r="G367" s="13"/>
      <c r="H367" s="13"/>
      <c r="I367" s="13"/>
      <c r="J367" s="177">
        <f>BK367</f>
        <v>64670</v>
      </c>
      <c r="K367" s="13"/>
      <c r="L367" s="175"/>
      <c r="M367" s="178"/>
      <c r="N367" s="179"/>
      <c r="O367" s="179"/>
      <c r="P367" s="180">
        <f>SUM(P368:P370)</f>
        <v>1.5569999999999999</v>
      </c>
      <c r="Q367" s="179"/>
      <c r="R367" s="180">
        <f>SUM(R368:R370)</f>
        <v>0.0012200000000000002</v>
      </c>
      <c r="S367" s="179"/>
      <c r="T367" s="181">
        <f>SUM(T368:T370)</f>
        <v>0.0098200000000000006</v>
      </c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R367" s="176" t="s">
        <v>88</v>
      </c>
      <c r="AT367" s="182" t="s">
        <v>76</v>
      </c>
      <c r="AU367" s="182" t="s">
        <v>147</v>
      </c>
      <c r="AY367" s="176" t="s">
        <v>148</v>
      </c>
      <c r="BK367" s="183">
        <f>SUM(BK368:BK370)</f>
        <v>64670</v>
      </c>
    </row>
    <row r="368" s="2" customFormat="1" ht="16.5" customHeight="1">
      <c r="A368" s="31"/>
      <c r="B368" s="162"/>
      <c r="C368" s="163" t="s">
        <v>428</v>
      </c>
      <c r="D368" s="163" t="s">
        <v>151</v>
      </c>
      <c r="E368" s="164" t="s">
        <v>429</v>
      </c>
      <c r="F368" s="165" t="s">
        <v>344</v>
      </c>
      <c r="G368" s="166" t="s">
        <v>154</v>
      </c>
      <c r="H368" s="167">
        <v>1</v>
      </c>
      <c r="I368" s="168">
        <v>14500</v>
      </c>
      <c r="J368" s="168">
        <f>ROUND(I368*H368,2)</f>
        <v>14500</v>
      </c>
      <c r="K368" s="165" t="s">
        <v>1</v>
      </c>
      <c r="L368" s="32"/>
      <c r="M368" s="169" t="s">
        <v>1</v>
      </c>
      <c r="N368" s="170" t="s">
        <v>42</v>
      </c>
      <c r="O368" s="171">
        <v>0.26600000000000001</v>
      </c>
      <c r="P368" s="171">
        <f>O368*H368</f>
        <v>0.26600000000000001</v>
      </c>
      <c r="Q368" s="171">
        <v>0</v>
      </c>
      <c r="R368" s="171">
        <f>Q368*H368</f>
        <v>0</v>
      </c>
      <c r="S368" s="171">
        <v>0.0098200000000000006</v>
      </c>
      <c r="T368" s="172">
        <f>S368*H368</f>
        <v>0.0098200000000000006</v>
      </c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R368" s="173" t="s">
        <v>232</v>
      </c>
      <c r="AT368" s="173" t="s">
        <v>151</v>
      </c>
      <c r="AU368" s="173" t="s">
        <v>158</v>
      </c>
      <c r="AY368" s="16" t="s">
        <v>148</v>
      </c>
      <c r="BE368" s="174">
        <f>IF(N368="základní",J368,0)</f>
        <v>14500</v>
      </c>
      <c r="BF368" s="174">
        <f>IF(N368="snížená",J368,0)</f>
        <v>0</v>
      </c>
      <c r="BG368" s="174">
        <f>IF(N368="zákl. přenesená",J368,0)</f>
        <v>0</v>
      </c>
      <c r="BH368" s="174">
        <f>IF(N368="sníž. přenesená",J368,0)</f>
        <v>0</v>
      </c>
      <c r="BI368" s="174">
        <f>IF(N368="nulová",J368,0)</f>
        <v>0</v>
      </c>
      <c r="BJ368" s="16" t="s">
        <v>82</v>
      </c>
      <c r="BK368" s="174">
        <f>ROUND(I368*H368,2)</f>
        <v>14500</v>
      </c>
      <c r="BL368" s="16" t="s">
        <v>232</v>
      </c>
      <c r="BM368" s="173" t="s">
        <v>430</v>
      </c>
    </row>
    <row r="369" s="2" customFormat="1" ht="16.5" customHeight="1">
      <c r="A369" s="31"/>
      <c r="B369" s="162"/>
      <c r="C369" s="163" t="s">
        <v>183</v>
      </c>
      <c r="D369" s="163" t="s">
        <v>151</v>
      </c>
      <c r="E369" s="164" t="s">
        <v>431</v>
      </c>
      <c r="F369" s="165" t="s">
        <v>348</v>
      </c>
      <c r="G369" s="166" t="s">
        <v>154</v>
      </c>
      <c r="H369" s="167">
        <v>1</v>
      </c>
      <c r="I369" s="168">
        <v>21420</v>
      </c>
      <c r="J369" s="168">
        <f>ROUND(I369*H369,2)</f>
        <v>21420</v>
      </c>
      <c r="K369" s="165" t="s">
        <v>1</v>
      </c>
      <c r="L369" s="32"/>
      <c r="M369" s="169" t="s">
        <v>1</v>
      </c>
      <c r="N369" s="170" t="s">
        <v>42</v>
      </c>
      <c r="O369" s="171">
        <v>0.73499999999999999</v>
      </c>
      <c r="P369" s="171">
        <f>O369*H369</f>
        <v>0.73499999999999999</v>
      </c>
      <c r="Q369" s="171">
        <v>0.00071000000000000002</v>
      </c>
      <c r="R369" s="171">
        <f>Q369*H369</f>
        <v>0.00071000000000000002</v>
      </c>
      <c r="S369" s="171">
        <v>0</v>
      </c>
      <c r="T369" s="172">
        <f>S369*H369</f>
        <v>0</v>
      </c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R369" s="173" t="s">
        <v>232</v>
      </c>
      <c r="AT369" s="173" t="s">
        <v>151</v>
      </c>
      <c r="AU369" s="173" t="s">
        <v>158</v>
      </c>
      <c r="AY369" s="16" t="s">
        <v>148</v>
      </c>
      <c r="BE369" s="174">
        <f>IF(N369="základní",J369,0)</f>
        <v>21420</v>
      </c>
      <c r="BF369" s="174">
        <f>IF(N369="snížená",J369,0)</f>
        <v>0</v>
      </c>
      <c r="BG369" s="174">
        <f>IF(N369="zákl. přenesená",J369,0)</f>
        <v>0</v>
      </c>
      <c r="BH369" s="174">
        <f>IF(N369="sníž. přenesená",J369,0)</f>
        <v>0</v>
      </c>
      <c r="BI369" s="174">
        <f>IF(N369="nulová",J369,0)</f>
        <v>0</v>
      </c>
      <c r="BJ369" s="16" t="s">
        <v>82</v>
      </c>
      <c r="BK369" s="174">
        <f>ROUND(I369*H369,2)</f>
        <v>21420</v>
      </c>
      <c r="BL369" s="16" t="s">
        <v>232</v>
      </c>
      <c r="BM369" s="173" t="s">
        <v>432</v>
      </c>
    </row>
    <row r="370" s="2" customFormat="1" ht="16.5" customHeight="1">
      <c r="A370" s="31"/>
      <c r="B370" s="162"/>
      <c r="C370" s="163" t="s">
        <v>433</v>
      </c>
      <c r="D370" s="163" t="s">
        <v>151</v>
      </c>
      <c r="E370" s="164" t="s">
        <v>434</v>
      </c>
      <c r="F370" s="165" t="s">
        <v>352</v>
      </c>
      <c r="G370" s="166" t="s">
        <v>154</v>
      </c>
      <c r="H370" s="167">
        <v>1</v>
      </c>
      <c r="I370" s="168">
        <v>28750</v>
      </c>
      <c r="J370" s="168">
        <f>ROUND(I370*H370,2)</f>
        <v>28750</v>
      </c>
      <c r="K370" s="165" t="s">
        <v>1</v>
      </c>
      <c r="L370" s="32"/>
      <c r="M370" s="169" t="s">
        <v>1</v>
      </c>
      <c r="N370" s="170" t="s">
        <v>42</v>
      </c>
      <c r="O370" s="171">
        <v>0.55600000000000005</v>
      </c>
      <c r="P370" s="171">
        <f>O370*H370</f>
        <v>0.55600000000000005</v>
      </c>
      <c r="Q370" s="171">
        <v>0.00051000000000000004</v>
      </c>
      <c r="R370" s="171">
        <f>Q370*H370</f>
        <v>0.00051000000000000004</v>
      </c>
      <c r="S370" s="171">
        <v>0</v>
      </c>
      <c r="T370" s="172">
        <f>S370*H370</f>
        <v>0</v>
      </c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R370" s="173" t="s">
        <v>232</v>
      </c>
      <c r="AT370" s="173" t="s">
        <v>151</v>
      </c>
      <c r="AU370" s="173" t="s">
        <v>158</v>
      </c>
      <c r="AY370" s="16" t="s">
        <v>148</v>
      </c>
      <c r="BE370" s="174">
        <f>IF(N370="základní",J370,0)</f>
        <v>28750</v>
      </c>
      <c r="BF370" s="174">
        <f>IF(N370="snížená",J370,0)</f>
        <v>0</v>
      </c>
      <c r="BG370" s="174">
        <f>IF(N370="zákl. přenesená",J370,0)</f>
        <v>0</v>
      </c>
      <c r="BH370" s="174">
        <f>IF(N370="sníž. přenesená",J370,0)</f>
        <v>0</v>
      </c>
      <c r="BI370" s="174">
        <f>IF(N370="nulová",J370,0)</f>
        <v>0</v>
      </c>
      <c r="BJ370" s="16" t="s">
        <v>82</v>
      </c>
      <c r="BK370" s="174">
        <f>ROUND(I370*H370,2)</f>
        <v>28750</v>
      </c>
      <c r="BL370" s="16" t="s">
        <v>232</v>
      </c>
      <c r="BM370" s="173" t="s">
        <v>435</v>
      </c>
    </row>
    <row r="371" s="13" customFormat="1" ht="20.88" customHeight="1">
      <c r="A371" s="13"/>
      <c r="B371" s="175"/>
      <c r="C371" s="13"/>
      <c r="D371" s="176" t="s">
        <v>76</v>
      </c>
      <c r="E371" s="176" t="s">
        <v>354</v>
      </c>
      <c r="F371" s="176" t="s">
        <v>355</v>
      </c>
      <c r="G371" s="13"/>
      <c r="H371" s="13"/>
      <c r="I371" s="13"/>
      <c r="J371" s="177">
        <f>BK371</f>
        <v>27690</v>
      </c>
      <c r="K371" s="13"/>
      <c r="L371" s="175"/>
      <c r="M371" s="178"/>
      <c r="N371" s="179"/>
      <c r="O371" s="179"/>
      <c r="P371" s="180">
        <f>P372</f>
        <v>1.1000000000000001</v>
      </c>
      <c r="Q371" s="179"/>
      <c r="R371" s="180">
        <f>R372</f>
        <v>0.0037599999999999999</v>
      </c>
      <c r="S371" s="179"/>
      <c r="T371" s="181">
        <f>T372</f>
        <v>0</v>
      </c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R371" s="176" t="s">
        <v>88</v>
      </c>
      <c r="AT371" s="182" t="s">
        <v>76</v>
      </c>
      <c r="AU371" s="182" t="s">
        <v>147</v>
      </c>
      <c r="AY371" s="176" t="s">
        <v>148</v>
      </c>
      <c r="BK371" s="183">
        <f>BK372</f>
        <v>27690</v>
      </c>
    </row>
    <row r="372" s="2" customFormat="1" ht="16.5" customHeight="1">
      <c r="A372" s="31"/>
      <c r="B372" s="162"/>
      <c r="C372" s="163" t="s">
        <v>190</v>
      </c>
      <c r="D372" s="163" t="s">
        <v>151</v>
      </c>
      <c r="E372" s="164" t="s">
        <v>436</v>
      </c>
      <c r="F372" s="165" t="s">
        <v>437</v>
      </c>
      <c r="G372" s="166" t="s">
        <v>359</v>
      </c>
      <c r="H372" s="167">
        <v>1</v>
      </c>
      <c r="I372" s="168">
        <v>27690</v>
      </c>
      <c r="J372" s="168">
        <f>ROUND(I372*H372,2)</f>
        <v>27690</v>
      </c>
      <c r="K372" s="165" t="s">
        <v>1</v>
      </c>
      <c r="L372" s="32"/>
      <c r="M372" s="169" t="s">
        <v>1</v>
      </c>
      <c r="N372" s="170" t="s">
        <v>42</v>
      </c>
      <c r="O372" s="171">
        <v>1.1000000000000001</v>
      </c>
      <c r="P372" s="171">
        <f>O372*H372</f>
        <v>1.1000000000000001</v>
      </c>
      <c r="Q372" s="171">
        <v>0.0037599999999999999</v>
      </c>
      <c r="R372" s="171">
        <f>Q372*H372</f>
        <v>0.0037599999999999999</v>
      </c>
      <c r="S372" s="171">
        <v>0</v>
      </c>
      <c r="T372" s="172">
        <f>S372*H372</f>
        <v>0</v>
      </c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R372" s="173" t="s">
        <v>232</v>
      </c>
      <c r="AT372" s="173" t="s">
        <v>151</v>
      </c>
      <c r="AU372" s="173" t="s">
        <v>158</v>
      </c>
      <c r="AY372" s="16" t="s">
        <v>148</v>
      </c>
      <c r="BE372" s="174">
        <f>IF(N372="základní",J372,0)</f>
        <v>27690</v>
      </c>
      <c r="BF372" s="174">
        <f>IF(N372="snížená",J372,0)</f>
        <v>0</v>
      </c>
      <c r="BG372" s="174">
        <f>IF(N372="zákl. přenesená",J372,0)</f>
        <v>0</v>
      </c>
      <c r="BH372" s="174">
        <f>IF(N372="sníž. přenesená",J372,0)</f>
        <v>0</v>
      </c>
      <c r="BI372" s="174">
        <f>IF(N372="nulová",J372,0)</f>
        <v>0</v>
      </c>
      <c r="BJ372" s="16" t="s">
        <v>82</v>
      </c>
      <c r="BK372" s="174">
        <f>ROUND(I372*H372,2)</f>
        <v>27690</v>
      </c>
      <c r="BL372" s="16" t="s">
        <v>232</v>
      </c>
      <c r="BM372" s="173" t="s">
        <v>438</v>
      </c>
    </row>
    <row r="373" s="13" customFormat="1" ht="20.88" customHeight="1">
      <c r="A373" s="13"/>
      <c r="B373" s="175"/>
      <c r="C373" s="13"/>
      <c r="D373" s="176" t="s">
        <v>76</v>
      </c>
      <c r="E373" s="176" t="s">
        <v>361</v>
      </c>
      <c r="F373" s="176" t="s">
        <v>362</v>
      </c>
      <c r="G373" s="13"/>
      <c r="H373" s="13"/>
      <c r="I373" s="13"/>
      <c r="J373" s="177">
        <f>BK373</f>
        <v>75000</v>
      </c>
      <c r="K373" s="13"/>
      <c r="L373" s="175"/>
      <c r="M373" s="178"/>
      <c r="N373" s="179"/>
      <c r="O373" s="179"/>
      <c r="P373" s="180">
        <f>P374</f>
        <v>0.30499999999999999</v>
      </c>
      <c r="Q373" s="179"/>
      <c r="R373" s="180">
        <f>R374</f>
        <v>0.023630000000000002</v>
      </c>
      <c r="S373" s="179"/>
      <c r="T373" s="181">
        <f>T374</f>
        <v>0</v>
      </c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R373" s="176" t="s">
        <v>88</v>
      </c>
      <c r="AT373" s="182" t="s">
        <v>76</v>
      </c>
      <c r="AU373" s="182" t="s">
        <v>147</v>
      </c>
      <c r="AY373" s="176" t="s">
        <v>148</v>
      </c>
      <c r="BK373" s="183">
        <f>BK374</f>
        <v>75000</v>
      </c>
    </row>
    <row r="374" s="2" customFormat="1" ht="16.5" customHeight="1">
      <c r="A374" s="31"/>
      <c r="B374" s="162"/>
      <c r="C374" s="163" t="s">
        <v>155</v>
      </c>
      <c r="D374" s="163" t="s">
        <v>151</v>
      </c>
      <c r="E374" s="164" t="s">
        <v>439</v>
      </c>
      <c r="F374" s="165" t="s">
        <v>365</v>
      </c>
      <c r="G374" s="166" t="s">
        <v>154</v>
      </c>
      <c r="H374" s="167">
        <v>1</v>
      </c>
      <c r="I374" s="168">
        <v>75000</v>
      </c>
      <c r="J374" s="168">
        <f>ROUND(I374*H374,2)</f>
        <v>75000</v>
      </c>
      <c r="K374" s="165" t="s">
        <v>1</v>
      </c>
      <c r="L374" s="32"/>
      <c r="M374" s="169" t="s">
        <v>1</v>
      </c>
      <c r="N374" s="170" t="s">
        <v>42</v>
      </c>
      <c r="O374" s="171">
        <v>0.30499999999999999</v>
      </c>
      <c r="P374" s="171">
        <f>O374*H374</f>
        <v>0.30499999999999999</v>
      </c>
      <c r="Q374" s="171">
        <v>0.023630000000000002</v>
      </c>
      <c r="R374" s="171">
        <f>Q374*H374</f>
        <v>0.023630000000000002</v>
      </c>
      <c r="S374" s="171">
        <v>0</v>
      </c>
      <c r="T374" s="172">
        <f>S374*H374</f>
        <v>0</v>
      </c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R374" s="173" t="s">
        <v>232</v>
      </c>
      <c r="AT374" s="173" t="s">
        <v>151</v>
      </c>
      <c r="AU374" s="173" t="s">
        <v>158</v>
      </c>
      <c r="AY374" s="16" t="s">
        <v>148</v>
      </c>
      <c r="BE374" s="174">
        <f>IF(N374="základní",J374,0)</f>
        <v>75000</v>
      </c>
      <c r="BF374" s="174">
        <f>IF(N374="snížená",J374,0)</f>
        <v>0</v>
      </c>
      <c r="BG374" s="174">
        <f>IF(N374="zákl. přenesená",J374,0)</f>
        <v>0</v>
      </c>
      <c r="BH374" s="174">
        <f>IF(N374="sníž. přenesená",J374,0)</f>
        <v>0</v>
      </c>
      <c r="BI374" s="174">
        <f>IF(N374="nulová",J374,0)</f>
        <v>0</v>
      </c>
      <c r="BJ374" s="16" t="s">
        <v>82</v>
      </c>
      <c r="BK374" s="174">
        <f>ROUND(I374*H374,2)</f>
        <v>75000</v>
      </c>
      <c r="BL374" s="16" t="s">
        <v>232</v>
      </c>
      <c r="BM374" s="173" t="s">
        <v>440</v>
      </c>
    </row>
    <row r="375" s="13" customFormat="1" ht="20.88" customHeight="1">
      <c r="A375" s="13"/>
      <c r="B375" s="175"/>
      <c r="C375" s="13"/>
      <c r="D375" s="176" t="s">
        <v>76</v>
      </c>
      <c r="E375" s="176" t="s">
        <v>239</v>
      </c>
      <c r="F375" s="176" t="s">
        <v>240</v>
      </c>
      <c r="G375" s="13"/>
      <c r="H375" s="13"/>
      <c r="I375" s="13"/>
      <c r="J375" s="177">
        <f>BK375</f>
        <v>147650</v>
      </c>
      <c r="K375" s="13"/>
      <c r="L375" s="175"/>
      <c r="M375" s="178"/>
      <c r="N375" s="179"/>
      <c r="O375" s="179"/>
      <c r="P375" s="180">
        <f>SUM(P376:P378)</f>
        <v>0.59099999999999997</v>
      </c>
      <c r="Q375" s="179"/>
      <c r="R375" s="180">
        <f>SUM(R376:R378)</f>
        <v>0</v>
      </c>
      <c r="S375" s="179"/>
      <c r="T375" s="181">
        <f>SUM(T376:T378)</f>
        <v>0</v>
      </c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R375" s="176" t="s">
        <v>88</v>
      </c>
      <c r="AT375" s="182" t="s">
        <v>76</v>
      </c>
      <c r="AU375" s="182" t="s">
        <v>147</v>
      </c>
      <c r="AY375" s="176" t="s">
        <v>148</v>
      </c>
      <c r="BK375" s="183">
        <f>SUM(BK376:BK378)</f>
        <v>147650</v>
      </c>
    </row>
    <row r="376" s="2" customFormat="1" ht="16.5" customHeight="1">
      <c r="A376" s="31"/>
      <c r="B376" s="162"/>
      <c r="C376" s="163" t="s">
        <v>441</v>
      </c>
      <c r="D376" s="163" t="s">
        <v>151</v>
      </c>
      <c r="E376" s="164" t="s">
        <v>442</v>
      </c>
      <c r="F376" s="165" t="s">
        <v>243</v>
      </c>
      <c r="G376" s="166" t="s">
        <v>154</v>
      </c>
      <c r="H376" s="167">
        <v>1</v>
      </c>
      <c r="I376" s="168">
        <v>112000</v>
      </c>
      <c r="J376" s="168">
        <f>ROUND(I376*H376,2)</f>
        <v>112000</v>
      </c>
      <c r="K376" s="165" t="s">
        <v>1</v>
      </c>
      <c r="L376" s="32"/>
      <c r="M376" s="169" t="s">
        <v>1</v>
      </c>
      <c r="N376" s="170" t="s">
        <v>42</v>
      </c>
      <c r="O376" s="171">
        <v>0.085000000000000006</v>
      </c>
      <c r="P376" s="171">
        <f>O376*H376</f>
        <v>0.085000000000000006</v>
      </c>
      <c r="Q376" s="171">
        <v>0</v>
      </c>
      <c r="R376" s="171">
        <f>Q376*H376</f>
        <v>0</v>
      </c>
      <c r="S376" s="171">
        <v>0</v>
      </c>
      <c r="T376" s="172">
        <f>S376*H376</f>
        <v>0</v>
      </c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R376" s="173" t="s">
        <v>232</v>
      </c>
      <c r="AT376" s="173" t="s">
        <v>151</v>
      </c>
      <c r="AU376" s="173" t="s">
        <v>158</v>
      </c>
      <c r="AY376" s="16" t="s">
        <v>148</v>
      </c>
      <c r="BE376" s="174">
        <f>IF(N376="základní",J376,0)</f>
        <v>112000</v>
      </c>
      <c r="BF376" s="174">
        <f>IF(N376="snížená",J376,0)</f>
        <v>0</v>
      </c>
      <c r="BG376" s="174">
        <f>IF(N376="zákl. přenesená",J376,0)</f>
        <v>0</v>
      </c>
      <c r="BH376" s="174">
        <f>IF(N376="sníž. přenesená",J376,0)</f>
        <v>0</v>
      </c>
      <c r="BI376" s="174">
        <f>IF(N376="nulová",J376,0)</f>
        <v>0</v>
      </c>
      <c r="BJ376" s="16" t="s">
        <v>82</v>
      </c>
      <c r="BK376" s="174">
        <f>ROUND(I376*H376,2)</f>
        <v>112000</v>
      </c>
      <c r="BL376" s="16" t="s">
        <v>232</v>
      </c>
      <c r="BM376" s="173" t="s">
        <v>443</v>
      </c>
    </row>
    <row r="377" s="2" customFormat="1">
      <c r="A377" s="31"/>
      <c r="B377" s="32"/>
      <c r="C377" s="31"/>
      <c r="D377" s="184" t="s">
        <v>167</v>
      </c>
      <c r="E377" s="31"/>
      <c r="F377" s="185" t="s">
        <v>370</v>
      </c>
      <c r="G377" s="31"/>
      <c r="H377" s="31"/>
      <c r="I377" s="31"/>
      <c r="J377" s="31"/>
      <c r="K377" s="31"/>
      <c r="L377" s="32"/>
      <c r="M377" s="186"/>
      <c r="N377" s="187"/>
      <c r="O377" s="69"/>
      <c r="P377" s="69"/>
      <c r="Q377" s="69"/>
      <c r="R377" s="69"/>
      <c r="S377" s="69"/>
      <c r="T377" s="70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T377" s="16" t="s">
        <v>167</v>
      </c>
      <c r="AU377" s="16" t="s">
        <v>158</v>
      </c>
    </row>
    <row r="378" s="2" customFormat="1" ht="16.5" customHeight="1">
      <c r="A378" s="31"/>
      <c r="B378" s="162"/>
      <c r="C378" s="163" t="s">
        <v>444</v>
      </c>
      <c r="D378" s="163" t="s">
        <v>151</v>
      </c>
      <c r="E378" s="164" t="s">
        <v>372</v>
      </c>
      <c r="F378" s="165" t="s">
        <v>373</v>
      </c>
      <c r="G378" s="166" t="s">
        <v>154</v>
      </c>
      <c r="H378" s="167">
        <v>1</v>
      </c>
      <c r="I378" s="168">
        <v>35650</v>
      </c>
      <c r="J378" s="168">
        <f>ROUND(I378*H378,2)</f>
        <v>35650</v>
      </c>
      <c r="K378" s="165" t="s">
        <v>1</v>
      </c>
      <c r="L378" s="32"/>
      <c r="M378" s="169" t="s">
        <v>1</v>
      </c>
      <c r="N378" s="170" t="s">
        <v>42</v>
      </c>
      <c r="O378" s="171">
        <v>0.50600000000000001</v>
      </c>
      <c r="P378" s="171">
        <f>O378*H378</f>
        <v>0.50600000000000001</v>
      </c>
      <c r="Q378" s="171">
        <v>0</v>
      </c>
      <c r="R378" s="171">
        <f>Q378*H378</f>
        <v>0</v>
      </c>
      <c r="S378" s="171">
        <v>0</v>
      </c>
      <c r="T378" s="172">
        <f>S378*H378</f>
        <v>0</v>
      </c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R378" s="173" t="s">
        <v>232</v>
      </c>
      <c r="AT378" s="173" t="s">
        <v>151</v>
      </c>
      <c r="AU378" s="173" t="s">
        <v>158</v>
      </c>
      <c r="AY378" s="16" t="s">
        <v>148</v>
      </c>
      <c r="BE378" s="174">
        <f>IF(N378="základní",J378,0)</f>
        <v>35650</v>
      </c>
      <c r="BF378" s="174">
        <f>IF(N378="snížená",J378,0)</f>
        <v>0</v>
      </c>
      <c r="BG378" s="174">
        <f>IF(N378="zákl. přenesená",J378,0)</f>
        <v>0</v>
      </c>
      <c r="BH378" s="174">
        <f>IF(N378="sníž. přenesená",J378,0)</f>
        <v>0</v>
      </c>
      <c r="BI378" s="174">
        <f>IF(N378="nulová",J378,0)</f>
        <v>0</v>
      </c>
      <c r="BJ378" s="16" t="s">
        <v>82</v>
      </c>
      <c r="BK378" s="174">
        <f>ROUND(I378*H378,2)</f>
        <v>35650</v>
      </c>
      <c r="BL378" s="16" t="s">
        <v>232</v>
      </c>
      <c r="BM378" s="173" t="s">
        <v>445</v>
      </c>
    </row>
    <row r="379" s="13" customFormat="1" ht="20.88" customHeight="1">
      <c r="A379" s="13"/>
      <c r="B379" s="175"/>
      <c r="C379" s="13"/>
      <c r="D379" s="176" t="s">
        <v>76</v>
      </c>
      <c r="E379" s="176" t="s">
        <v>246</v>
      </c>
      <c r="F379" s="176" t="s">
        <v>247</v>
      </c>
      <c r="G379" s="13"/>
      <c r="H379" s="13"/>
      <c r="I379" s="13"/>
      <c r="J379" s="177">
        <f>BK379</f>
        <v>75300</v>
      </c>
      <c r="K379" s="13"/>
      <c r="L379" s="175"/>
      <c r="M379" s="178"/>
      <c r="N379" s="179"/>
      <c r="O379" s="179"/>
      <c r="P379" s="180">
        <f>P380</f>
        <v>0.10000000000000001</v>
      </c>
      <c r="Q379" s="179"/>
      <c r="R379" s="180">
        <f>R380</f>
        <v>0</v>
      </c>
      <c r="S379" s="179"/>
      <c r="T379" s="181">
        <f>T380</f>
        <v>0</v>
      </c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R379" s="176" t="s">
        <v>88</v>
      </c>
      <c r="AT379" s="182" t="s">
        <v>76</v>
      </c>
      <c r="AU379" s="182" t="s">
        <v>147</v>
      </c>
      <c r="AY379" s="176" t="s">
        <v>148</v>
      </c>
      <c r="BK379" s="183">
        <f>BK380</f>
        <v>75300</v>
      </c>
    </row>
    <row r="380" s="2" customFormat="1" ht="21.75" customHeight="1">
      <c r="A380" s="31"/>
      <c r="B380" s="162"/>
      <c r="C380" s="163" t="s">
        <v>446</v>
      </c>
      <c r="D380" s="163" t="s">
        <v>151</v>
      </c>
      <c r="E380" s="164" t="s">
        <v>376</v>
      </c>
      <c r="F380" s="165" t="s">
        <v>377</v>
      </c>
      <c r="G380" s="166" t="s">
        <v>154</v>
      </c>
      <c r="H380" s="167">
        <v>1</v>
      </c>
      <c r="I380" s="168">
        <v>75300</v>
      </c>
      <c r="J380" s="168">
        <f>ROUND(I380*H380,2)</f>
        <v>75300</v>
      </c>
      <c r="K380" s="165" t="s">
        <v>1</v>
      </c>
      <c r="L380" s="32"/>
      <c r="M380" s="169" t="s">
        <v>1</v>
      </c>
      <c r="N380" s="170" t="s">
        <v>42</v>
      </c>
      <c r="O380" s="171">
        <v>0.10000000000000001</v>
      </c>
      <c r="P380" s="171">
        <f>O380*H380</f>
        <v>0.10000000000000001</v>
      </c>
      <c r="Q380" s="171">
        <v>0</v>
      </c>
      <c r="R380" s="171">
        <f>Q380*H380</f>
        <v>0</v>
      </c>
      <c r="S380" s="171">
        <v>0</v>
      </c>
      <c r="T380" s="172">
        <f>S380*H380</f>
        <v>0</v>
      </c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R380" s="173" t="s">
        <v>232</v>
      </c>
      <c r="AT380" s="173" t="s">
        <v>151</v>
      </c>
      <c r="AU380" s="173" t="s">
        <v>158</v>
      </c>
      <c r="AY380" s="16" t="s">
        <v>148</v>
      </c>
      <c r="BE380" s="174">
        <f>IF(N380="základní",J380,0)</f>
        <v>75300</v>
      </c>
      <c r="BF380" s="174">
        <f>IF(N380="snížená",J380,0)</f>
        <v>0</v>
      </c>
      <c r="BG380" s="174">
        <f>IF(N380="zákl. přenesená",J380,0)</f>
        <v>0</v>
      </c>
      <c r="BH380" s="174">
        <f>IF(N380="sníž. přenesená",J380,0)</f>
        <v>0</v>
      </c>
      <c r="BI380" s="174">
        <f>IF(N380="nulová",J380,0)</f>
        <v>0</v>
      </c>
      <c r="BJ380" s="16" t="s">
        <v>82</v>
      </c>
      <c r="BK380" s="174">
        <f>ROUND(I380*H380,2)</f>
        <v>75300</v>
      </c>
      <c r="BL380" s="16" t="s">
        <v>232</v>
      </c>
      <c r="BM380" s="173" t="s">
        <v>447</v>
      </c>
    </row>
    <row r="381" s="13" customFormat="1" ht="20.88" customHeight="1">
      <c r="A381" s="13"/>
      <c r="B381" s="175"/>
      <c r="C381" s="13"/>
      <c r="D381" s="176" t="s">
        <v>76</v>
      </c>
      <c r="E381" s="176" t="s">
        <v>293</v>
      </c>
      <c r="F381" s="176" t="s">
        <v>294</v>
      </c>
      <c r="G381" s="13"/>
      <c r="H381" s="13"/>
      <c r="I381" s="13"/>
      <c r="J381" s="177">
        <f>BK381</f>
        <v>46750</v>
      </c>
      <c r="K381" s="13"/>
      <c r="L381" s="175"/>
      <c r="M381" s="178"/>
      <c r="N381" s="179"/>
      <c r="O381" s="179"/>
      <c r="P381" s="180">
        <f>P382</f>
        <v>1.6819999999999999</v>
      </c>
      <c r="Q381" s="179"/>
      <c r="R381" s="180">
        <f>R382</f>
        <v>0</v>
      </c>
      <c r="S381" s="179"/>
      <c r="T381" s="181">
        <f>T382</f>
        <v>0</v>
      </c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R381" s="176" t="s">
        <v>88</v>
      </c>
      <c r="AT381" s="182" t="s">
        <v>76</v>
      </c>
      <c r="AU381" s="182" t="s">
        <v>147</v>
      </c>
      <c r="AY381" s="176" t="s">
        <v>148</v>
      </c>
      <c r="BK381" s="183">
        <f>BK382</f>
        <v>46750</v>
      </c>
    </row>
    <row r="382" s="2" customFormat="1" ht="24.15" customHeight="1">
      <c r="A382" s="31"/>
      <c r="B382" s="162"/>
      <c r="C382" s="163" t="s">
        <v>448</v>
      </c>
      <c r="D382" s="163" t="s">
        <v>151</v>
      </c>
      <c r="E382" s="164" t="s">
        <v>449</v>
      </c>
      <c r="F382" s="165" t="s">
        <v>297</v>
      </c>
      <c r="G382" s="166" t="s">
        <v>154</v>
      </c>
      <c r="H382" s="167">
        <v>1</v>
      </c>
      <c r="I382" s="168">
        <v>46750</v>
      </c>
      <c r="J382" s="168">
        <f>ROUND(I382*H382,2)</f>
        <v>46750</v>
      </c>
      <c r="K382" s="165" t="s">
        <v>1</v>
      </c>
      <c r="L382" s="32"/>
      <c r="M382" s="169" t="s">
        <v>1</v>
      </c>
      <c r="N382" s="170" t="s">
        <v>42</v>
      </c>
      <c r="O382" s="171">
        <v>1.6819999999999999</v>
      </c>
      <c r="P382" s="171">
        <f>O382*H382</f>
        <v>1.6819999999999999</v>
      </c>
      <c r="Q382" s="171">
        <v>0</v>
      </c>
      <c r="R382" s="171">
        <f>Q382*H382</f>
        <v>0</v>
      </c>
      <c r="S382" s="171">
        <v>0</v>
      </c>
      <c r="T382" s="172">
        <f>S382*H382</f>
        <v>0</v>
      </c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R382" s="173" t="s">
        <v>232</v>
      </c>
      <c r="AT382" s="173" t="s">
        <v>151</v>
      </c>
      <c r="AU382" s="173" t="s">
        <v>158</v>
      </c>
      <c r="AY382" s="16" t="s">
        <v>148</v>
      </c>
      <c r="BE382" s="174">
        <f>IF(N382="základní",J382,0)</f>
        <v>46750</v>
      </c>
      <c r="BF382" s="174">
        <f>IF(N382="snížená",J382,0)</f>
        <v>0</v>
      </c>
      <c r="BG382" s="174">
        <f>IF(N382="zákl. přenesená",J382,0)</f>
        <v>0</v>
      </c>
      <c r="BH382" s="174">
        <f>IF(N382="sníž. přenesená",J382,0)</f>
        <v>0</v>
      </c>
      <c r="BI382" s="174">
        <f>IF(N382="nulová",J382,0)</f>
        <v>0</v>
      </c>
      <c r="BJ382" s="16" t="s">
        <v>82</v>
      </c>
      <c r="BK382" s="174">
        <f>ROUND(I382*H382,2)</f>
        <v>46750</v>
      </c>
      <c r="BL382" s="16" t="s">
        <v>232</v>
      </c>
      <c r="BM382" s="173" t="s">
        <v>450</v>
      </c>
    </row>
    <row r="383" s="13" customFormat="1" ht="20.88" customHeight="1">
      <c r="A383" s="13"/>
      <c r="B383" s="175"/>
      <c r="C383" s="13"/>
      <c r="D383" s="176" t="s">
        <v>76</v>
      </c>
      <c r="E383" s="176" t="s">
        <v>248</v>
      </c>
      <c r="F383" s="176" t="s">
        <v>249</v>
      </c>
      <c r="G383" s="13"/>
      <c r="H383" s="13"/>
      <c r="I383" s="13"/>
      <c r="J383" s="177">
        <f>BK383</f>
        <v>34878</v>
      </c>
      <c r="K383" s="13"/>
      <c r="L383" s="175"/>
      <c r="M383" s="178"/>
      <c r="N383" s="179"/>
      <c r="O383" s="179"/>
      <c r="P383" s="180">
        <f>P384</f>
        <v>1.3300000000000001</v>
      </c>
      <c r="Q383" s="179"/>
      <c r="R383" s="180">
        <f>R384</f>
        <v>0.0089999999999999993</v>
      </c>
      <c r="S383" s="179"/>
      <c r="T383" s="181">
        <f>T384</f>
        <v>0</v>
      </c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R383" s="176" t="s">
        <v>88</v>
      </c>
      <c r="AT383" s="182" t="s">
        <v>76</v>
      </c>
      <c r="AU383" s="182" t="s">
        <v>147</v>
      </c>
      <c r="AY383" s="176" t="s">
        <v>148</v>
      </c>
      <c r="BK383" s="183">
        <f>BK384</f>
        <v>34878</v>
      </c>
    </row>
    <row r="384" s="2" customFormat="1" ht="37.8" customHeight="1">
      <c r="A384" s="31"/>
      <c r="B384" s="162"/>
      <c r="C384" s="163" t="s">
        <v>451</v>
      </c>
      <c r="D384" s="163" t="s">
        <v>151</v>
      </c>
      <c r="E384" s="164" t="s">
        <v>452</v>
      </c>
      <c r="F384" s="165" t="s">
        <v>384</v>
      </c>
      <c r="G384" s="166" t="s">
        <v>154</v>
      </c>
      <c r="H384" s="167">
        <v>1</v>
      </c>
      <c r="I384" s="168">
        <v>34878</v>
      </c>
      <c r="J384" s="168">
        <f>ROUND(I384*H384,2)</f>
        <v>34878</v>
      </c>
      <c r="K384" s="165" t="s">
        <v>1</v>
      </c>
      <c r="L384" s="32"/>
      <c r="M384" s="169" t="s">
        <v>1</v>
      </c>
      <c r="N384" s="170" t="s">
        <v>42</v>
      </c>
      <c r="O384" s="171">
        <v>1.3300000000000001</v>
      </c>
      <c r="P384" s="171">
        <f>O384*H384</f>
        <v>1.3300000000000001</v>
      </c>
      <c r="Q384" s="171">
        <v>0.0089999999999999993</v>
      </c>
      <c r="R384" s="171">
        <f>Q384*H384</f>
        <v>0.0089999999999999993</v>
      </c>
      <c r="S384" s="171">
        <v>0</v>
      </c>
      <c r="T384" s="172">
        <f>S384*H384</f>
        <v>0</v>
      </c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R384" s="173" t="s">
        <v>232</v>
      </c>
      <c r="AT384" s="173" t="s">
        <v>151</v>
      </c>
      <c r="AU384" s="173" t="s">
        <v>158</v>
      </c>
      <c r="AY384" s="16" t="s">
        <v>148</v>
      </c>
      <c r="BE384" s="174">
        <f>IF(N384="základní",J384,0)</f>
        <v>34878</v>
      </c>
      <c r="BF384" s="174">
        <f>IF(N384="snížená",J384,0)</f>
        <v>0</v>
      </c>
      <c r="BG384" s="174">
        <f>IF(N384="zákl. přenesená",J384,0)</f>
        <v>0</v>
      </c>
      <c r="BH384" s="174">
        <f>IF(N384="sníž. přenesená",J384,0)</f>
        <v>0</v>
      </c>
      <c r="BI384" s="174">
        <f>IF(N384="nulová",J384,0)</f>
        <v>0</v>
      </c>
      <c r="BJ384" s="16" t="s">
        <v>82</v>
      </c>
      <c r="BK384" s="174">
        <f>ROUND(I384*H384,2)</f>
        <v>34878</v>
      </c>
      <c r="BL384" s="16" t="s">
        <v>232</v>
      </c>
      <c r="BM384" s="173" t="s">
        <v>453</v>
      </c>
    </row>
    <row r="385" s="13" customFormat="1" ht="20.88" customHeight="1">
      <c r="A385" s="13"/>
      <c r="B385" s="175"/>
      <c r="C385" s="13"/>
      <c r="D385" s="176" t="s">
        <v>76</v>
      </c>
      <c r="E385" s="176" t="s">
        <v>386</v>
      </c>
      <c r="F385" s="176" t="s">
        <v>387</v>
      </c>
      <c r="G385" s="13"/>
      <c r="H385" s="13"/>
      <c r="I385" s="13"/>
      <c r="J385" s="177">
        <f>BK385</f>
        <v>168700</v>
      </c>
      <c r="K385" s="13"/>
      <c r="L385" s="175"/>
      <c r="M385" s="178"/>
      <c r="N385" s="179"/>
      <c r="O385" s="179"/>
      <c r="P385" s="180">
        <f>P386</f>
        <v>0.23300000000000001</v>
      </c>
      <c r="Q385" s="179"/>
      <c r="R385" s="180">
        <f>R386</f>
        <v>0.00029999999999999997</v>
      </c>
      <c r="S385" s="179"/>
      <c r="T385" s="181">
        <f>T386</f>
        <v>0</v>
      </c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R385" s="176" t="s">
        <v>88</v>
      </c>
      <c r="AT385" s="182" t="s">
        <v>76</v>
      </c>
      <c r="AU385" s="182" t="s">
        <v>147</v>
      </c>
      <c r="AY385" s="176" t="s">
        <v>148</v>
      </c>
      <c r="BK385" s="183">
        <f>BK386</f>
        <v>168700</v>
      </c>
    </row>
    <row r="386" s="2" customFormat="1" ht="16.5" customHeight="1">
      <c r="A386" s="31"/>
      <c r="B386" s="162"/>
      <c r="C386" s="163" t="s">
        <v>454</v>
      </c>
      <c r="D386" s="163" t="s">
        <v>151</v>
      </c>
      <c r="E386" s="164" t="s">
        <v>455</v>
      </c>
      <c r="F386" s="165" t="s">
        <v>390</v>
      </c>
      <c r="G386" s="166" t="s">
        <v>154</v>
      </c>
      <c r="H386" s="167">
        <v>1</v>
      </c>
      <c r="I386" s="168">
        <v>168700</v>
      </c>
      <c r="J386" s="168">
        <f>ROUND(I386*H386,2)</f>
        <v>168700</v>
      </c>
      <c r="K386" s="165" t="s">
        <v>1</v>
      </c>
      <c r="L386" s="32"/>
      <c r="M386" s="169" t="s">
        <v>1</v>
      </c>
      <c r="N386" s="170" t="s">
        <v>42</v>
      </c>
      <c r="O386" s="171">
        <v>0.23300000000000001</v>
      </c>
      <c r="P386" s="171">
        <f>O386*H386</f>
        <v>0.23300000000000001</v>
      </c>
      <c r="Q386" s="171">
        <v>0.00029999999999999997</v>
      </c>
      <c r="R386" s="171">
        <f>Q386*H386</f>
        <v>0.00029999999999999997</v>
      </c>
      <c r="S386" s="171">
        <v>0</v>
      </c>
      <c r="T386" s="172">
        <f>S386*H386</f>
        <v>0</v>
      </c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R386" s="173" t="s">
        <v>232</v>
      </c>
      <c r="AT386" s="173" t="s">
        <v>151</v>
      </c>
      <c r="AU386" s="173" t="s">
        <v>158</v>
      </c>
      <c r="AY386" s="16" t="s">
        <v>148</v>
      </c>
      <c r="BE386" s="174">
        <f>IF(N386="základní",J386,0)</f>
        <v>168700</v>
      </c>
      <c r="BF386" s="174">
        <f>IF(N386="snížená",J386,0)</f>
        <v>0</v>
      </c>
      <c r="BG386" s="174">
        <f>IF(N386="zákl. přenesená",J386,0)</f>
        <v>0</v>
      </c>
      <c r="BH386" s="174">
        <f>IF(N386="sníž. přenesená",J386,0)</f>
        <v>0</v>
      </c>
      <c r="BI386" s="174">
        <f>IF(N386="nulová",J386,0)</f>
        <v>0</v>
      </c>
      <c r="BJ386" s="16" t="s">
        <v>82</v>
      </c>
      <c r="BK386" s="174">
        <f>ROUND(I386*H386,2)</f>
        <v>168700</v>
      </c>
      <c r="BL386" s="16" t="s">
        <v>232</v>
      </c>
      <c r="BM386" s="173" t="s">
        <v>456</v>
      </c>
    </row>
    <row r="387" s="13" customFormat="1" ht="20.88" customHeight="1">
      <c r="A387" s="13"/>
      <c r="B387" s="175"/>
      <c r="C387" s="13"/>
      <c r="D387" s="176" t="s">
        <v>76</v>
      </c>
      <c r="E387" s="176" t="s">
        <v>392</v>
      </c>
      <c r="F387" s="176" t="s">
        <v>393</v>
      </c>
      <c r="G387" s="13"/>
      <c r="H387" s="13"/>
      <c r="I387" s="13"/>
      <c r="J387" s="177">
        <f>BK387</f>
        <v>38960</v>
      </c>
      <c r="K387" s="13"/>
      <c r="L387" s="175"/>
      <c r="M387" s="178"/>
      <c r="N387" s="179"/>
      <c r="O387" s="179"/>
      <c r="P387" s="180">
        <f>P388</f>
        <v>1.3</v>
      </c>
      <c r="Q387" s="179"/>
      <c r="R387" s="180">
        <f>R388</f>
        <v>0.0089999999999999993</v>
      </c>
      <c r="S387" s="179"/>
      <c r="T387" s="181">
        <f>T388</f>
        <v>0</v>
      </c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R387" s="176" t="s">
        <v>88</v>
      </c>
      <c r="AT387" s="182" t="s">
        <v>76</v>
      </c>
      <c r="AU387" s="182" t="s">
        <v>147</v>
      </c>
      <c r="AY387" s="176" t="s">
        <v>148</v>
      </c>
      <c r="BK387" s="183">
        <f>BK388</f>
        <v>38960</v>
      </c>
    </row>
    <row r="388" s="2" customFormat="1" ht="24.15" customHeight="1">
      <c r="A388" s="31"/>
      <c r="B388" s="162"/>
      <c r="C388" s="163" t="s">
        <v>457</v>
      </c>
      <c r="D388" s="163" t="s">
        <v>151</v>
      </c>
      <c r="E388" s="164" t="s">
        <v>458</v>
      </c>
      <c r="F388" s="165" t="s">
        <v>396</v>
      </c>
      <c r="G388" s="166" t="s">
        <v>154</v>
      </c>
      <c r="H388" s="167">
        <v>1</v>
      </c>
      <c r="I388" s="168">
        <v>38960</v>
      </c>
      <c r="J388" s="168">
        <f>ROUND(I388*H388,2)</f>
        <v>38960</v>
      </c>
      <c r="K388" s="165" t="s">
        <v>1</v>
      </c>
      <c r="L388" s="32"/>
      <c r="M388" s="169" t="s">
        <v>1</v>
      </c>
      <c r="N388" s="170" t="s">
        <v>42</v>
      </c>
      <c r="O388" s="171">
        <v>1.3</v>
      </c>
      <c r="P388" s="171">
        <f>O388*H388</f>
        <v>1.3</v>
      </c>
      <c r="Q388" s="171">
        <v>0.0089999999999999993</v>
      </c>
      <c r="R388" s="171">
        <f>Q388*H388</f>
        <v>0.0089999999999999993</v>
      </c>
      <c r="S388" s="171">
        <v>0</v>
      </c>
      <c r="T388" s="172">
        <f>S388*H388</f>
        <v>0</v>
      </c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R388" s="173" t="s">
        <v>232</v>
      </c>
      <c r="AT388" s="173" t="s">
        <v>151</v>
      </c>
      <c r="AU388" s="173" t="s">
        <v>158</v>
      </c>
      <c r="AY388" s="16" t="s">
        <v>148</v>
      </c>
      <c r="BE388" s="174">
        <f>IF(N388="základní",J388,0)</f>
        <v>38960</v>
      </c>
      <c r="BF388" s="174">
        <f>IF(N388="snížená",J388,0)</f>
        <v>0</v>
      </c>
      <c r="BG388" s="174">
        <f>IF(N388="zákl. přenesená",J388,0)</f>
        <v>0</v>
      </c>
      <c r="BH388" s="174">
        <f>IF(N388="sníž. přenesená",J388,0)</f>
        <v>0</v>
      </c>
      <c r="BI388" s="174">
        <f>IF(N388="nulová",J388,0)</f>
        <v>0</v>
      </c>
      <c r="BJ388" s="16" t="s">
        <v>82</v>
      </c>
      <c r="BK388" s="174">
        <f>ROUND(I388*H388,2)</f>
        <v>38960</v>
      </c>
      <c r="BL388" s="16" t="s">
        <v>232</v>
      </c>
      <c r="BM388" s="173" t="s">
        <v>459</v>
      </c>
    </row>
    <row r="389" s="13" customFormat="1" ht="20.88" customHeight="1">
      <c r="A389" s="13"/>
      <c r="B389" s="175"/>
      <c r="C389" s="13"/>
      <c r="D389" s="176" t="s">
        <v>76</v>
      </c>
      <c r="E389" s="176" t="s">
        <v>254</v>
      </c>
      <c r="F389" s="176" t="s">
        <v>255</v>
      </c>
      <c r="G389" s="13"/>
      <c r="H389" s="13"/>
      <c r="I389" s="13"/>
      <c r="J389" s="177">
        <f>BK389</f>
        <v>23760</v>
      </c>
      <c r="K389" s="13"/>
      <c r="L389" s="175"/>
      <c r="M389" s="178"/>
      <c r="N389" s="179"/>
      <c r="O389" s="179"/>
      <c r="P389" s="180">
        <f>P390</f>
        <v>0.104</v>
      </c>
      <c r="Q389" s="179"/>
      <c r="R389" s="180">
        <f>R390</f>
        <v>0.00025999999999999998</v>
      </c>
      <c r="S389" s="179"/>
      <c r="T389" s="181">
        <f>T390</f>
        <v>0</v>
      </c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R389" s="176" t="s">
        <v>88</v>
      </c>
      <c r="AT389" s="182" t="s">
        <v>76</v>
      </c>
      <c r="AU389" s="182" t="s">
        <v>147</v>
      </c>
      <c r="AY389" s="176" t="s">
        <v>148</v>
      </c>
      <c r="BK389" s="183">
        <f>BK390</f>
        <v>23760</v>
      </c>
    </row>
    <row r="390" s="2" customFormat="1" ht="33" customHeight="1">
      <c r="A390" s="31"/>
      <c r="B390" s="162"/>
      <c r="C390" s="163" t="s">
        <v>460</v>
      </c>
      <c r="D390" s="163" t="s">
        <v>151</v>
      </c>
      <c r="E390" s="164" t="s">
        <v>461</v>
      </c>
      <c r="F390" s="165" t="s">
        <v>257</v>
      </c>
      <c r="G390" s="166" t="s">
        <v>154</v>
      </c>
      <c r="H390" s="167">
        <v>1</v>
      </c>
      <c r="I390" s="168">
        <v>23760</v>
      </c>
      <c r="J390" s="168">
        <f>ROUND(I390*H390,2)</f>
        <v>23760</v>
      </c>
      <c r="K390" s="165" t="s">
        <v>1</v>
      </c>
      <c r="L390" s="32"/>
      <c r="M390" s="169" t="s">
        <v>1</v>
      </c>
      <c r="N390" s="170" t="s">
        <v>42</v>
      </c>
      <c r="O390" s="171">
        <v>0.104</v>
      </c>
      <c r="P390" s="171">
        <f>O390*H390</f>
        <v>0.104</v>
      </c>
      <c r="Q390" s="171">
        <v>0.00025999999999999998</v>
      </c>
      <c r="R390" s="171">
        <f>Q390*H390</f>
        <v>0.00025999999999999998</v>
      </c>
      <c r="S390" s="171">
        <v>0</v>
      </c>
      <c r="T390" s="172">
        <f>S390*H390</f>
        <v>0</v>
      </c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R390" s="173" t="s">
        <v>232</v>
      </c>
      <c r="AT390" s="173" t="s">
        <v>151</v>
      </c>
      <c r="AU390" s="173" t="s">
        <v>158</v>
      </c>
      <c r="AY390" s="16" t="s">
        <v>148</v>
      </c>
      <c r="BE390" s="174">
        <f>IF(N390="základní",J390,0)</f>
        <v>23760</v>
      </c>
      <c r="BF390" s="174">
        <f>IF(N390="snížená",J390,0)</f>
        <v>0</v>
      </c>
      <c r="BG390" s="174">
        <f>IF(N390="zákl. přenesená",J390,0)</f>
        <v>0</v>
      </c>
      <c r="BH390" s="174">
        <f>IF(N390="sníž. přenesená",J390,0)</f>
        <v>0</v>
      </c>
      <c r="BI390" s="174">
        <f>IF(N390="nulová",J390,0)</f>
        <v>0</v>
      </c>
      <c r="BJ390" s="16" t="s">
        <v>82</v>
      </c>
      <c r="BK390" s="174">
        <f>ROUND(I390*H390,2)</f>
        <v>23760</v>
      </c>
      <c r="BL390" s="16" t="s">
        <v>232</v>
      </c>
      <c r="BM390" s="173" t="s">
        <v>462</v>
      </c>
    </row>
    <row r="391" s="12" customFormat="1" ht="22.8" customHeight="1">
      <c r="A391" s="12"/>
      <c r="B391" s="150"/>
      <c r="C391" s="12"/>
      <c r="D391" s="151" t="s">
        <v>76</v>
      </c>
      <c r="E391" s="160" t="s">
        <v>463</v>
      </c>
      <c r="F391" s="160" t="s">
        <v>464</v>
      </c>
      <c r="G391" s="12"/>
      <c r="H391" s="12"/>
      <c r="I391" s="12"/>
      <c r="J391" s="161">
        <f>BK391</f>
        <v>1545000</v>
      </c>
      <c r="K391" s="12"/>
      <c r="L391" s="150"/>
      <c r="M391" s="154"/>
      <c r="N391" s="155"/>
      <c r="O391" s="155"/>
      <c r="P391" s="156">
        <f>SUM(P392:P397)</f>
        <v>0</v>
      </c>
      <c r="Q391" s="155"/>
      <c r="R391" s="156">
        <f>SUM(R392:R397)</f>
        <v>0</v>
      </c>
      <c r="S391" s="155"/>
      <c r="T391" s="157">
        <f>SUM(T392:T397)</f>
        <v>0</v>
      </c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R391" s="151" t="s">
        <v>178</v>
      </c>
      <c r="AT391" s="158" t="s">
        <v>76</v>
      </c>
      <c r="AU391" s="158" t="s">
        <v>82</v>
      </c>
      <c r="AY391" s="151" t="s">
        <v>148</v>
      </c>
      <c r="BK391" s="159">
        <f>SUM(BK392:BK397)</f>
        <v>1545000</v>
      </c>
    </row>
    <row r="392" s="2" customFormat="1" ht="16.5" customHeight="1">
      <c r="A392" s="31"/>
      <c r="B392" s="162"/>
      <c r="C392" s="163" t="s">
        <v>465</v>
      </c>
      <c r="D392" s="163" t="s">
        <v>151</v>
      </c>
      <c r="E392" s="164" t="s">
        <v>466</v>
      </c>
      <c r="F392" s="165" t="s">
        <v>467</v>
      </c>
      <c r="G392" s="166" t="s">
        <v>154</v>
      </c>
      <c r="H392" s="167">
        <v>1</v>
      </c>
      <c r="I392" s="168">
        <v>120000</v>
      </c>
      <c r="J392" s="168">
        <f>ROUND(I392*H392,2)</f>
        <v>120000</v>
      </c>
      <c r="K392" s="165" t="s">
        <v>468</v>
      </c>
      <c r="L392" s="32"/>
      <c r="M392" s="169" t="s">
        <v>1</v>
      </c>
      <c r="N392" s="170" t="s">
        <v>42</v>
      </c>
      <c r="O392" s="171">
        <v>0</v>
      </c>
      <c r="P392" s="171">
        <f>O392*H392</f>
        <v>0</v>
      </c>
      <c r="Q392" s="171">
        <v>0</v>
      </c>
      <c r="R392" s="171">
        <f>Q392*H392</f>
        <v>0</v>
      </c>
      <c r="S392" s="171">
        <v>0</v>
      </c>
      <c r="T392" s="172">
        <f>S392*H392</f>
        <v>0</v>
      </c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R392" s="173" t="s">
        <v>469</v>
      </c>
      <c r="AT392" s="173" t="s">
        <v>151</v>
      </c>
      <c r="AU392" s="173" t="s">
        <v>88</v>
      </c>
      <c r="AY392" s="16" t="s">
        <v>148</v>
      </c>
      <c r="BE392" s="174">
        <f>IF(N392="základní",J392,0)</f>
        <v>120000</v>
      </c>
      <c r="BF392" s="174">
        <f>IF(N392="snížená",J392,0)</f>
        <v>0</v>
      </c>
      <c r="BG392" s="174">
        <f>IF(N392="zákl. přenesená",J392,0)</f>
        <v>0</v>
      </c>
      <c r="BH392" s="174">
        <f>IF(N392="sníž. přenesená",J392,0)</f>
        <v>0</v>
      </c>
      <c r="BI392" s="174">
        <f>IF(N392="nulová",J392,0)</f>
        <v>0</v>
      </c>
      <c r="BJ392" s="16" t="s">
        <v>82</v>
      </c>
      <c r="BK392" s="174">
        <f>ROUND(I392*H392,2)</f>
        <v>120000</v>
      </c>
      <c r="BL392" s="16" t="s">
        <v>469</v>
      </c>
      <c r="BM392" s="173" t="s">
        <v>470</v>
      </c>
    </row>
    <row r="393" s="2" customFormat="1" ht="16.5" customHeight="1">
      <c r="A393" s="31"/>
      <c r="B393" s="162"/>
      <c r="C393" s="163" t="s">
        <v>471</v>
      </c>
      <c r="D393" s="163" t="s">
        <v>151</v>
      </c>
      <c r="E393" s="164" t="s">
        <v>472</v>
      </c>
      <c r="F393" s="165" t="s">
        <v>473</v>
      </c>
      <c r="G393" s="166" t="s">
        <v>154</v>
      </c>
      <c r="H393" s="167">
        <v>1</v>
      </c>
      <c r="I393" s="168">
        <v>160000</v>
      </c>
      <c r="J393" s="168">
        <f>ROUND(I393*H393,2)</f>
        <v>160000</v>
      </c>
      <c r="K393" s="165" t="s">
        <v>468</v>
      </c>
      <c r="L393" s="32"/>
      <c r="M393" s="169" t="s">
        <v>1</v>
      </c>
      <c r="N393" s="170" t="s">
        <v>42</v>
      </c>
      <c r="O393" s="171">
        <v>0</v>
      </c>
      <c r="P393" s="171">
        <f>O393*H393</f>
        <v>0</v>
      </c>
      <c r="Q393" s="171">
        <v>0</v>
      </c>
      <c r="R393" s="171">
        <f>Q393*H393</f>
        <v>0</v>
      </c>
      <c r="S393" s="171">
        <v>0</v>
      </c>
      <c r="T393" s="172">
        <f>S393*H393</f>
        <v>0</v>
      </c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R393" s="173" t="s">
        <v>469</v>
      </c>
      <c r="AT393" s="173" t="s">
        <v>151</v>
      </c>
      <c r="AU393" s="173" t="s">
        <v>88</v>
      </c>
      <c r="AY393" s="16" t="s">
        <v>148</v>
      </c>
      <c r="BE393" s="174">
        <f>IF(N393="základní",J393,0)</f>
        <v>160000</v>
      </c>
      <c r="BF393" s="174">
        <f>IF(N393="snížená",J393,0)</f>
        <v>0</v>
      </c>
      <c r="BG393" s="174">
        <f>IF(N393="zákl. přenesená",J393,0)</f>
        <v>0</v>
      </c>
      <c r="BH393" s="174">
        <f>IF(N393="sníž. přenesená",J393,0)</f>
        <v>0</v>
      </c>
      <c r="BI393" s="174">
        <f>IF(N393="nulová",J393,0)</f>
        <v>0</v>
      </c>
      <c r="BJ393" s="16" t="s">
        <v>82</v>
      </c>
      <c r="BK393" s="174">
        <f>ROUND(I393*H393,2)</f>
        <v>160000</v>
      </c>
      <c r="BL393" s="16" t="s">
        <v>469</v>
      </c>
      <c r="BM393" s="173" t="s">
        <v>474</v>
      </c>
    </row>
    <row r="394" s="2" customFormat="1" ht="16.5" customHeight="1">
      <c r="A394" s="31"/>
      <c r="B394" s="162"/>
      <c r="C394" s="163" t="s">
        <v>475</v>
      </c>
      <c r="D394" s="163" t="s">
        <v>151</v>
      </c>
      <c r="E394" s="164" t="s">
        <v>476</v>
      </c>
      <c r="F394" s="165" t="s">
        <v>477</v>
      </c>
      <c r="G394" s="166" t="s">
        <v>154</v>
      </c>
      <c r="H394" s="167">
        <v>1</v>
      </c>
      <c r="I394" s="168">
        <v>350000</v>
      </c>
      <c r="J394" s="168">
        <f>ROUND(I394*H394,2)</f>
        <v>350000</v>
      </c>
      <c r="K394" s="165" t="s">
        <v>468</v>
      </c>
      <c r="L394" s="32"/>
      <c r="M394" s="169" t="s">
        <v>1</v>
      </c>
      <c r="N394" s="170" t="s">
        <v>42</v>
      </c>
      <c r="O394" s="171">
        <v>0</v>
      </c>
      <c r="P394" s="171">
        <f>O394*H394</f>
        <v>0</v>
      </c>
      <c r="Q394" s="171">
        <v>0</v>
      </c>
      <c r="R394" s="171">
        <f>Q394*H394</f>
        <v>0</v>
      </c>
      <c r="S394" s="171">
        <v>0</v>
      </c>
      <c r="T394" s="172">
        <f>S394*H394</f>
        <v>0</v>
      </c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R394" s="173" t="s">
        <v>469</v>
      </c>
      <c r="AT394" s="173" t="s">
        <v>151</v>
      </c>
      <c r="AU394" s="173" t="s">
        <v>88</v>
      </c>
      <c r="AY394" s="16" t="s">
        <v>148</v>
      </c>
      <c r="BE394" s="174">
        <f>IF(N394="základní",J394,0)</f>
        <v>350000</v>
      </c>
      <c r="BF394" s="174">
        <f>IF(N394="snížená",J394,0)</f>
        <v>0</v>
      </c>
      <c r="BG394" s="174">
        <f>IF(N394="zákl. přenesená",J394,0)</f>
        <v>0</v>
      </c>
      <c r="BH394" s="174">
        <f>IF(N394="sníž. přenesená",J394,0)</f>
        <v>0</v>
      </c>
      <c r="BI394" s="174">
        <f>IF(N394="nulová",J394,0)</f>
        <v>0</v>
      </c>
      <c r="BJ394" s="16" t="s">
        <v>82</v>
      </c>
      <c r="BK394" s="174">
        <f>ROUND(I394*H394,2)</f>
        <v>350000</v>
      </c>
      <c r="BL394" s="16" t="s">
        <v>469</v>
      </c>
      <c r="BM394" s="173" t="s">
        <v>478</v>
      </c>
    </row>
    <row r="395" s="2" customFormat="1" ht="24.15" customHeight="1">
      <c r="A395" s="31"/>
      <c r="B395" s="162"/>
      <c r="C395" s="163" t="s">
        <v>479</v>
      </c>
      <c r="D395" s="163" t="s">
        <v>151</v>
      </c>
      <c r="E395" s="164" t="s">
        <v>480</v>
      </c>
      <c r="F395" s="165" t="s">
        <v>481</v>
      </c>
      <c r="G395" s="166" t="s">
        <v>154</v>
      </c>
      <c r="H395" s="167">
        <v>1</v>
      </c>
      <c r="I395" s="168">
        <v>350000</v>
      </c>
      <c r="J395" s="168">
        <f>ROUND(I395*H395,2)</f>
        <v>350000</v>
      </c>
      <c r="K395" s="165" t="s">
        <v>468</v>
      </c>
      <c r="L395" s="32"/>
      <c r="M395" s="169" t="s">
        <v>1</v>
      </c>
      <c r="N395" s="170" t="s">
        <v>42</v>
      </c>
      <c r="O395" s="171">
        <v>0</v>
      </c>
      <c r="P395" s="171">
        <f>O395*H395</f>
        <v>0</v>
      </c>
      <c r="Q395" s="171">
        <v>0</v>
      </c>
      <c r="R395" s="171">
        <f>Q395*H395</f>
        <v>0</v>
      </c>
      <c r="S395" s="171">
        <v>0</v>
      </c>
      <c r="T395" s="172">
        <f>S395*H395</f>
        <v>0</v>
      </c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R395" s="173" t="s">
        <v>469</v>
      </c>
      <c r="AT395" s="173" t="s">
        <v>151</v>
      </c>
      <c r="AU395" s="173" t="s">
        <v>88</v>
      </c>
      <c r="AY395" s="16" t="s">
        <v>148</v>
      </c>
      <c r="BE395" s="174">
        <f>IF(N395="základní",J395,0)</f>
        <v>350000</v>
      </c>
      <c r="BF395" s="174">
        <f>IF(N395="snížená",J395,0)</f>
        <v>0</v>
      </c>
      <c r="BG395" s="174">
        <f>IF(N395="zákl. přenesená",J395,0)</f>
        <v>0</v>
      </c>
      <c r="BH395" s="174">
        <f>IF(N395="sníž. přenesená",J395,0)</f>
        <v>0</v>
      </c>
      <c r="BI395" s="174">
        <f>IF(N395="nulová",J395,0)</f>
        <v>0</v>
      </c>
      <c r="BJ395" s="16" t="s">
        <v>82</v>
      </c>
      <c r="BK395" s="174">
        <f>ROUND(I395*H395,2)</f>
        <v>350000</v>
      </c>
      <c r="BL395" s="16" t="s">
        <v>469</v>
      </c>
      <c r="BM395" s="173" t="s">
        <v>482</v>
      </c>
    </row>
    <row r="396" s="2" customFormat="1" ht="16.5" customHeight="1">
      <c r="A396" s="31"/>
      <c r="B396" s="162"/>
      <c r="C396" s="163" t="s">
        <v>483</v>
      </c>
      <c r="D396" s="163" t="s">
        <v>151</v>
      </c>
      <c r="E396" s="164" t="s">
        <v>484</v>
      </c>
      <c r="F396" s="165" t="s">
        <v>485</v>
      </c>
      <c r="G396" s="166" t="s">
        <v>154</v>
      </c>
      <c r="H396" s="167">
        <v>1</v>
      </c>
      <c r="I396" s="168">
        <v>65000</v>
      </c>
      <c r="J396" s="168">
        <f>ROUND(I396*H396,2)</f>
        <v>65000</v>
      </c>
      <c r="K396" s="165" t="s">
        <v>468</v>
      </c>
      <c r="L396" s="32"/>
      <c r="M396" s="169" t="s">
        <v>1</v>
      </c>
      <c r="N396" s="170" t="s">
        <v>42</v>
      </c>
      <c r="O396" s="171">
        <v>0</v>
      </c>
      <c r="P396" s="171">
        <f>O396*H396</f>
        <v>0</v>
      </c>
      <c r="Q396" s="171">
        <v>0</v>
      </c>
      <c r="R396" s="171">
        <f>Q396*H396</f>
        <v>0</v>
      </c>
      <c r="S396" s="171">
        <v>0</v>
      </c>
      <c r="T396" s="172">
        <f>S396*H396</f>
        <v>0</v>
      </c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R396" s="173" t="s">
        <v>469</v>
      </c>
      <c r="AT396" s="173" t="s">
        <v>151</v>
      </c>
      <c r="AU396" s="173" t="s">
        <v>88</v>
      </c>
      <c r="AY396" s="16" t="s">
        <v>148</v>
      </c>
      <c r="BE396" s="174">
        <f>IF(N396="základní",J396,0)</f>
        <v>65000</v>
      </c>
      <c r="BF396" s="174">
        <f>IF(N396="snížená",J396,0)</f>
        <v>0</v>
      </c>
      <c r="BG396" s="174">
        <f>IF(N396="zákl. přenesená",J396,0)</f>
        <v>0</v>
      </c>
      <c r="BH396" s="174">
        <f>IF(N396="sníž. přenesená",J396,0)</f>
        <v>0</v>
      </c>
      <c r="BI396" s="174">
        <f>IF(N396="nulová",J396,0)</f>
        <v>0</v>
      </c>
      <c r="BJ396" s="16" t="s">
        <v>82</v>
      </c>
      <c r="BK396" s="174">
        <f>ROUND(I396*H396,2)</f>
        <v>65000</v>
      </c>
      <c r="BL396" s="16" t="s">
        <v>469</v>
      </c>
      <c r="BM396" s="173" t="s">
        <v>486</v>
      </c>
    </row>
    <row r="397" s="2" customFormat="1" ht="16.5" customHeight="1">
      <c r="A397" s="31"/>
      <c r="B397" s="162"/>
      <c r="C397" s="163" t="s">
        <v>487</v>
      </c>
      <c r="D397" s="163" t="s">
        <v>151</v>
      </c>
      <c r="E397" s="164" t="s">
        <v>488</v>
      </c>
      <c r="F397" s="165" t="s">
        <v>489</v>
      </c>
      <c r="G397" s="166" t="s">
        <v>154</v>
      </c>
      <c r="H397" s="167">
        <v>1</v>
      </c>
      <c r="I397" s="168">
        <v>500000</v>
      </c>
      <c r="J397" s="168">
        <f>ROUND(I397*H397,2)</f>
        <v>500000</v>
      </c>
      <c r="K397" s="165" t="s">
        <v>468</v>
      </c>
      <c r="L397" s="32"/>
      <c r="M397" s="188" t="s">
        <v>1</v>
      </c>
      <c r="N397" s="189" t="s">
        <v>42</v>
      </c>
      <c r="O397" s="190">
        <v>0</v>
      </c>
      <c r="P397" s="190">
        <f>O397*H397</f>
        <v>0</v>
      </c>
      <c r="Q397" s="190">
        <v>0</v>
      </c>
      <c r="R397" s="190">
        <f>Q397*H397</f>
        <v>0</v>
      </c>
      <c r="S397" s="190">
        <v>0</v>
      </c>
      <c r="T397" s="191">
        <f>S397*H397</f>
        <v>0</v>
      </c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R397" s="173" t="s">
        <v>469</v>
      </c>
      <c r="AT397" s="173" t="s">
        <v>151</v>
      </c>
      <c r="AU397" s="173" t="s">
        <v>88</v>
      </c>
      <c r="AY397" s="16" t="s">
        <v>148</v>
      </c>
      <c r="BE397" s="174">
        <f>IF(N397="základní",J397,0)</f>
        <v>500000</v>
      </c>
      <c r="BF397" s="174">
        <f>IF(N397="snížená",J397,0)</f>
        <v>0</v>
      </c>
      <c r="BG397" s="174">
        <f>IF(N397="zákl. přenesená",J397,0)</f>
        <v>0</v>
      </c>
      <c r="BH397" s="174">
        <f>IF(N397="sníž. přenesená",J397,0)</f>
        <v>0</v>
      </c>
      <c r="BI397" s="174">
        <f>IF(N397="nulová",J397,0)</f>
        <v>0</v>
      </c>
      <c r="BJ397" s="16" t="s">
        <v>82</v>
      </c>
      <c r="BK397" s="174">
        <f>ROUND(I397*H397,2)</f>
        <v>500000</v>
      </c>
      <c r="BL397" s="16" t="s">
        <v>469</v>
      </c>
      <c r="BM397" s="173" t="s">
        <v>490</v>
      </c>
    </row>
    <row r="398" s="2" customFormat="1" ht="6.96" customHeight="1">
      <c r="A398" s="31"/>
      <c r="B398" s="52"/>
      <c r="C398" s="53"/>
      <c r="D398" s="53"/>
      <c r="E398" s="53"/>
      <c r="F398" s="53"/>
      <c r="G398" s="53"/>
      <c r="H398" s="53"/>
      <c r="I398" s="53"/>
      <c r="J398" s="53"/>
      <c r="K398" s="53"/>
      <c r="L398" s="32"/>
      <c r="M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</row>
  </sheetData>
  <autoFilter ref="C200:K397"/>
  <mergeCells count="6">
    <mergeCell ref="E7:H7"/>
    <mergeCell ref="E16:H16"/>
    <mergeCell ref="E25:H25"/>
    <mergeCell ref="E85:H85"/>
    <mergeCell ref="E193:H19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ZDENDA\Zdenda56</dc:creator>
  <cp:lastModifiedBy>ZDENDA\Zdenda56</cp:lastModifiedBy>
  <dcterms:created xsi:type="dcterms:W3CDTF">2021-09-09T20:48:36Z</dcterms:created>
  <dcterms:modified xsi:type="dcterms:W3CDTF">2021-09-09T20:48:38Z</dcterms:modified>
</cp:coreProperties>
</file>