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S:\ZO č.5 _ 11.12.2019\"/>
    </mc:Choice>
  </mc:AlternateContent>
  <xr:revisionPtr revIDLastSave="0" documentId="8_{C8B0E0D5-B031-48E5-BFB3-EE0F4E2012D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SO-01 - Fasády" sheetId="2" r:id="rId2"/>
    <sheet name="SO-02A - Přízemí" sheetId="3" r:id="rId3"/>
    <sheet name="SO-02B - 1NP podlaží" sheetId="4" r:id="rId4"/>
    <sheet name="SO-02C - Podkroví" sheetId="5" r:id="rId5"/>
    <sheet name="SO-03 - Výtah vč. stavebn..." sheetId="6" r:id="rId6"/>
    <sheet name="SO-04 - VRN - vedleší roz..." sheetId="7" r:id="rId7"/>
  </sheets>
  <definedNames>
    <definedName name="_xlnm._FilterDatabase" localSheetId="1" hidden="1">'SO-01 - Fasády'!$C$131:$K$329</definedName>
    <definedName name="_xlnm._FilterDatabase" localSheetId="2" hidden="1">'SO-02A - Přízemí'!$C$131:$K$196</definedName>
    <definedName name="_xlnm._FilterDatabase" localSheetId="3" hidden="1">'SO-02B - 1NP podlaží'!$C$131:$K$197</definedName>
    <definedName name="_xlnm._FilterDatabase" localSheetId="4" hidden="1">'SO-02C - Podkroví'!$C$130:$K$193</definedName>
    <definedName name="_xlnm._FilterDatabase" localSheetId="5" hidden="1">'SO-03 - Výtah vč. stavebn...'!$C$124:$K$136</definedName>
    <definedName name="_xlnm._FilterDatabase" localSheetId="6" hidden="1">'SO-04 - VRN - vedleší roz...'!$C$124:$K$141</definedName>
    <definedName name="_xlnm.Print_Titles" localSheetId="0">'Rekapitulace stavby'!$92:$92</definedName>
    <definedName name="_xlnm.Print_Titles" localSheetId="1">'SO-01 - Fasády'!$131:$131</definedName>
    <definedName name="_xlnm.Print_Titles" localSheetId="2">'SO-02A - Přízemí'!$131:$131</definedName>
    <definedName name="_xlnm.Print_Titles" localSheetId="3">'SO-02B - 1NP podlaží'!$131:$131</definedName>
    <definedName name="_xlnm.Print_Titles" localSheetId="4">'SO-02C - Podkroví'!$130:$130</definedName>
    <definedName name="_xlnm.Print_Titles" localSheetId="5">'SO-03 - Výtah vč. stavebn...'!$124:$124</definedName>
    <definedName name="_xlnm.Print_Titles" localSheetId="6">'SO-04 - VRN - vedleší roz...'!$124:$124</definedName>
    <definedName name="_xlnm.Print_Area" localSheetId="0">'Rekapitulace stavby'!$D$4:$AO$76,'Rekapitulace stavby'!$C$82:$AQ$105</definedName>
    <definedName name="_xlnm.Print_Area" localSheetId="1">'SO-01 - Fasády'!$C$4:$J$76,'SO-01 - Fasády'!$C$82:$J$113,'SO-01 - Fasády'!$C$119:$K$329</definedName>
    <definedName name="_xlnm.Print_Area" localSheetId="2">'SO-02A - Přízemí'!$C$4:$J$76,'SO-02A - Přízemí'!$C$82:$J$111,'SO-02A - Přízemí'!$C$117:$K$196</definedName>
    <definedName name="_xlnm.Print_Area" localSheetId="3">'SO-02B - 1NP podlaží'!$C$4:$J$76,'SO-02B - 1NP podlaží'!$C$82:$J$111,'SO-02B - 1NP podlaží'!$C$117:$K$197</definedName>
    <definedName name="_xlnm.Print_Area" localSheetId="4">'SO-02C - Podkroví'!$C$4:$J$76,'SO-02C - Podkroví'!$C$82:$J$110,'SO-02C - Podkroví'!$C$116:$K$193</definedName>
    <definedName name="_xlnm.Print_Area" localSheetId="5">'SO-03 - Výtah vč. stavebn...'!$C$4:$J$76,'SO-03 - Výtah vč. stavebn...'!$C$82:$J$106,'SO-03 - Výtah vč. stavebn...'!$C$112:$K$136</definedName>
    <definedName name="_xlnm.Print_Area" localSheetId="6">'SO-04 - VRN - vedleší roz...'!$C$4:$J$76,'SO-04 - VRN - vedleší roz...'!$C$82:$J$106,'SO-04 - VRN - vedleší roz...'!$C$112:$K$141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7" l="1"/>
  <c r="J38" i="7"/>
  <c r="AY101" i="1"/>
  <c r="J37" i="7"/>
  <c r="AX101" i="1" s="1"/>
  <c r="BI141" i="7"/>
  <c r="BH141" i="7"/>
  <c r="BG141" i="7"/>
  <c r="BF141" i="7"/>
  <c r="T141" i="7"/>
  <c r="T140" i="7"/>
  <c r="R141" i="7"/>
  <c r="R140" i="7" s="1"/>
  <c r="R126" i="7" s="1"/>
  <c r="R125" i="7" s="1"/>
  <c r="P141" i="7"/>
  <c r="P140" i="7"/>
  <c r="BK141" i="7"/>
  <c r="BK140" i="7" s="1"/>
  <c r="J140" i="7" s="1"/>
  <c r="J101" i="7" s="1"/>
  <c r="J141" i="7"/>
  <c r="BE141" i="7"/>
  <c r="BI139" i="7"/>
  <c r="BH139" i="7"/>
  <c r="BG139" i="7"/>
  <c r="BF139" i="7"/>
  <c r="T139" i="7"/>
  <c r="R139" i="7"/>
  <c r="P139" i="7"/>
  <c r="BK139" i="7"/>
  <c r="J139" i="7"/>
  <c r="BE139" i="7"/>
  <c r="BI138" i="7"/>
  <c r="BH138" i="7"/>
  <c r="BG138" i="7"/>
  <c r="BF138" i="7"/>
  <c r="T138" i="7"/>
  <c r="R138" i="7"/>
  <c r="P138" i="7"/>
  <c r="BK138" i="7"/>
  <c r="J138" i="7"/>
  <c r="BE138" i="7" s="1"/>
  <c r="BI137" i="7"/>
  <c r="BH137" i="7"/>
  <c r="BG137" i="7"/>
  <c r="BF137" i="7"/>
  <c r="T137" i="7"/>
  <c r="R137" i="7"/>
  <c r="P137" i="7"/>
  <c r="BK137" i="7"/>
  <c r="J137" i="7"/>
  <c r="BE137" i="7"/>
  <c r="BI136" i="7"/>
  <c r="BH136" i="7"/>
  <c r="BG136" i="7"/>
  <c r="BF136" i="7"/>
  <c r="T136" i="7"/>
  <c r="R136" i="7"/>
  <c r="P136" i="7"/>
  <c r="BK136" i="7"/>
  <c r="J136" i="7"/>
  <c r="BE136" i="7" s="1"/>
  <c r="BI135" i="7"/>
  <c r="BH135" i="7"/>
  <c r="BG135" i="7"/>
  <c r="BF135" i="7"/>
  <c r="T135" i="7"/>
  <c r="R135" i="7"/>
  <c r="P135" i="7"/>
  <c r="BK135" i="7"/>
  <c r="J135" i="7"/>
  <c r="BE135" i="7"/>
  <c r="BI134" i="7"/>
  <c r="BH134" i="7"/>
  <c r="BG134" i="7"/>
  <c r="BF134" i="7"/>
  <c r="T134" i="7"/>
  <c r="T133" i="7" s="1"/>
  <c r="R134" i="7"/>
  <c r="R133" i="7"/>
  <c r="P134" i="7"/>
  <c r="P133" i="7" s="1"/>
  <c r="BK134" i="7"/>
  <c r="BK133" i="7"/>
  <c r="J133" i="7"/>
  <c r="J100" i="7" s="1"/>
  <c r="J134" i="7"/>
  <c r="BE134" i="7" s="1"/>
  <c r="BI132" i="7"/>
  <c r="BH132" i="7"/>
  <c r="BG132" i="7"/>
  <c r="BF132" i="7"/>
  <c r="T132" i="7"/>
  <c r="T131" i="7" s="1"/>
  <c r="R132" i="7"/>
  <c r="R131" i="7"/>
  <c r="P132" i="7"/>
  <c r="P131" i="7" s="1"/>
  <c r="BK132" i="7"/>
  <c r="BK131" i="7"/>
  <c r="J131" i="7"/>
  <c r="J99" i="7" s="1"/>
  <c r="J132" i="7"/>
  <c r="BE132" i="7" s="1"/>
  <c r="BI130" i="7"/>
  <c r="BH130" i="7"/>
  <c r="BG130" i="7"/>
  <c r="BF130" i="7"/>
  <c r="T130" i="7"/>
  <c r="T127" i="7" s="1"/>
  <c r="T126" i="7" s="1"/>
  <c r="T125" i="7" s="1"/>
  <c r="R130" i="7"/>
  <c r="P130" i="7"/>
  <c r="BK130" i="7"/>
  <c r="J130" i="7"/>
  <c r="BE130" i="7" s="1"/>
  <c r="BI129" i="7"/>
  <c r="BH129" i="7"/>
  <c r="BG129" i="7"/>
  <c r="F37" i="7" s="1"/>
  <c r="BB101" i="1" s="1"/>
  <c r="BF129" i="7"/>
  <c r="T129" i="7"/>
  <c r="R129" i="7"/>
  <c r="P129" i="7"/>
  <c r="P127" i="7" s="1"/>
  <c r="P126" i="7" s="1"/>
  <c r="P125" i="7" s="1"/>
  <c r="AU101" i="1" s="1"/>
  <c r="BK129" i="7"/>
  <c r="J129" i="7"/>
  <c r="BE129" i="7"/>
  <c r="BI128" i="7"/>
  <c r="F39" i="7" s="1"/>
  <c r="BD101" i="1" s="1"/>
  <c r="BH128" i="7"/>
  <c r="F38" i="7"/>
  <c r="BC101" i="1" s="1"/>
  <c r="BG128" i="7"/>
  <c r="BF128" i="7"/>
  <c r="J36" i="7" s="1"/>
  <c r="AW101" i="1" s="1"/>
  <c r="F36" i="7"/>
  <c r="BA101" i="1" s="1"/>
  <c r="T128" i="7"/>
  <c r="R128" i="7"/>
  <c r="R127" i="7"/>
  <c r="P128" i="7"/>
  <c r="BK128" i="7"/>
  <c r="BK127" i="7"/>
  <c r="J127" i="7" s="1"/>
  <c r="J98" i="7" s="1"/>
  <c r="J128" i="7"/>
  <c r="BE128" i="7"/>
  <c r="J122" i="7"/>
  <c r="F121" i="7"/>
  <c r="F119" i="7"/>
  <c r="E117" i="7"/>
  <c r="J31" i="7"/>
  <c r="J92" i="7"/>
  <c r="F91" i="7"/>
  <c r="F89" i="7"/>
  <c r="E87" i="7"/>
  <c r="J21" i="7"/>
  <c r="E21" i="7"/>
  <c r="J121" i="7" s="1"/>
  <c r="J91" i="7"/>
  <c r="J20" i="7"/>
  <c r="J18" i="7"/>
  <c r="E18" i="7"/>
  <c r="F122" i="7"/>
  <c r="F92" i="7"/>
  <c r="J17" i="7"/>
  <c r="J12" i="7"/>
  <c r="J119" i="7"/>
  <c r="J89" i="7"/>
  <c r="E7" i="7"/>
  <c r="E115" i="7" s="1"/>
  <c r="E85" i="7"/>
  <c r="J39" i="6"/>
  <c r="J38" i="6"/>
  <c r="AY100" i="1" s="1"/>
  <c r="J37" i="6"/>
  <c r="AX100" i="1" s="1"/>
  <c r="BI136" i="6"/>
  <c r="BH136" i="6"/>
  <c r="BG136" i="6"/>
  <c r="BF136" i="6"/>
  <c r="T136" i="6"/>
  <c r="R136" i="6"/>
  <c r="P136" i="6"/>
  <c r="BK136" i="6"/>
  <c r="J136" i="6"/>
  <c r="BE136" i="6" s="1"/>
  <c r="BI135" i="6"/>
  <c r="BH135" i="6"/>
  <c r="BG135" i="6"/>
  <c r="BF135" i="6"/>
  <c r="T135" i="6"/>
  <c r="R135" i="6"/>
  <c r="P135" i="6"/>
  <c r="BK135" i="6"/>
  <c r="J135" i="6"/>
  <c r="BE135" i="6" s="1"/>
  <c r="BI134" i="6"/>
  <c r="BH134" i="6"/>
  <c r="BG134" i="6"/>
  <c r="BF134" i="6"/>
  <c r="T134" i="6"/>
  <c r="T133" i="6" s="1"/>
  <c r="R134" i="6"/>
  <c r="R133" i="6" s="1"/>
  <c r="P134" i="6"/>
  <c r="P133" i="6" s="1"/>
  <c r="BK134" i="6"/>
  <c r="BK133" i="6" s="1"/>
  <c r="J133" i="6" s="1"/>
  <c r="J101" i="6" s="1"/>
  <c r="J134" i="6"/>
  <c r="BE134" i="6"/>
  <c r="BI132" i="6"/>
  <c r="BH132" i="6"/>
  <c r="BG132" i="6"/>
  <c r="BF132" i="6"/>
  <c r="T132" i="6"/>
  <c r="T131" i="6" s="1"/>
  <c r="T130" i="6" s="1"/>
  <c r="R132" i="6"/>
  <c r="R131" i="6"/>
  <c r="P132" i="6"/>
  <c r="P131" i="6" s="1"/>
  <c r="BK132" i="6"/>
  <c r="BK131" i="6"/>
  <c r="J131" i="6" s="1"/>
  <c r="J100" i="6" s="1"/>
  <c r="J132" i="6"/>
  <c r="BE132" i="6" s="1"/>
  <c r="BI128" i="6"/>
  <c r="F39" i="6" s="1"/>
  <c r="BD100" i="1" s="1"/>
  <c r="BH128" i="6"/>
  <c r="F38" i="6"/>
  <c r="BC100" i="1" s="1"/>
  <c r="BG128" i="6"/>
  <c r="F37" i="6" s="1"/>
  <c r="BB100" i="1" s="1"/>
  <c r="BF128" i="6"/>
  <c r="J36" i="6"/>
  <c r="AW100" i="1" s="1"/>
  <c r="F36" i="6"/>
  <c r="BA100" i="1" s="1"/>
  <c r="T128" i="6"/>
  <c r="T127" i="6" s="1"/>
  <c r="T126" i="6" s="1"/>
  <c r="R128" i="6"/>
  <c r="R127" i="6" s="1"/>
  <c r="R126" i="6" s="1"/>
  <c r="P128" i="6"/>
  <c r="P127" i="6" s="1"/>
  <c r="P126" i="6" s="1"/>
  <c r="BK128" i="6"/>
  <c r="BK127" i="6"/>
  <c r="J127" i="6" s="1"/>
  <c r="J98" i="6" s="1"/>
  <c r="J128" i="6"/>
  <c r="BE128" i="6"/>
  <c r="J35" i="6" s="1"/>
  <c r="AV100" i="1" s="1"/>
  <c r="J122" i="6"/>
  <c r="F121" i="6"/>
  <c r="F119" i="6"/>
  <c r="E117" i="6"/>
  <c r="J31" i="6"/>
  <c r="J92" i="6"/>
  <c r="F91" i="6"/>
  <c r="F89" i="6"/>
  <c r="E87" i="6"/>
  <c r="J21" i="6"/>
  <c r="E21" i="6"/>
  <c r="J121" i="6" s="1"/>
  <c r="J91" i="6"/>
  <c r="J20" i="6"/>
  <c r="J18" i="6"/>
  <c r="E18" i="6"/>
  <c r="F92" i="6" s="1"/>
  <c r="F122" i="6"/>
  <c r="J17" i="6"/>
  <c r="J12" i="6"/>
  <c r="J89" i="6" s="1"/>
  <c r="J119" i="6"/>
  <c r="E7" i="6"/>
  <c r="E115" i="6" s="1"/>
  <c r="E85" i="6"/>
  <c r="J41" i="5"/>
  <c r="J40" i="5"/>
  <c r="AY99" i="1" s="1"/>
  <c r="J39" i="5"/>
  <c r="AX99" i="1" s="1"/>
  <c r="BI193" i="5"/>
  <c r="BH193" i="5"/>
  <c r="BG193" i="5"/>
  <c r="BF193" i="5"/>
  <c r="T193" i="5"/>
  <c r="R193" i="5"/>
  <c r="P193" i="5"/>
  <c r="BK193" i="5"/>
  <c r="J193" i="5"/>
  <c r="BE193" i="5" s="1"/>
  <c r="BI192" i="5"/>
  <c r="BH192" i="5"/>
  <c r="BG192" i="5"/>
  <c r="BF192" i="5"/>
  <c r="T192" i="5"/>
  <c r="R192" i="5"/>
  <c r="P192" i="5"/>
  <c r="BK192" i="5"/>
  <c r="J192" i="5"/>
  <c r="BE192" i="5" s="1"/>
  <c r="BI183" i="5"/>
  <c r="BH183" i="5"/>
  <c r="BG183" i="5"/>
  <c r="BF183" i="5"/>
  <c r="T183" i="5"/>
  <c r="R183" i="5"/>
  <c r="P183" i="5"/>
  <c r="BK183" i="5"/>
  <c r="J183" i="5"/>
  <c r="BE183" i="5" s="1"/>
  <c r="BI182" i="5"/>
  <c r="BH182" i="5"/>
  <c r="BG182" i="5"/>
  <c r="BF182" i="5"/>
  <c r="T182" i="5"/>
  <c r="R182" i="5"/>
  <c r="P182" i="5"/>
  <c r="BK182" i="5"/>
  <c r="J182" i="5"/>
  <c r="BE182" i="5" s="1"/>
  <c r="BI181" i="5"/>
  <c r="BH181" i="5"/>
  <c r="BG181" i="5"/>
  <c r="BF181" i="5"/>
  <c r="T181" i="5"/>
  <c r="R181" i="5"/>
  <c r="P181" i="5"/>
  <c r="BK181" i="5"/>
  <c r="J181" i="5"/>
  <c r="BE181" i="5" s="1"/>
  <c r="BI180" i="5"/>
  <c r="BH180" i="5"/>
  <c r="BG180" i="5"/>
  <c r="BF180" i="5"/>
  <c r="T180" i="5"/>
  <c r="R180" i="5"/>
  <c r="P180" i="5"/>
  <c r="BK180" i="5"/>
  <c r="J180" i="5"/>
  <c r="BE180" i="5" s="1"/>
  <c r="BI171" i="5"/>
  <c r="BH171" i="5"/>
  <c r="BG171" i="5"/>
  <c r="BF171" i="5"/>
  <c r="T171" i="5"/>
  <c r="R171" i="5"/>
  <c r="P171" i="5"/>
  <c r="P169" i="5" s="1"/>
  <c r="P168" i="5" s="1"/>
  <c r="BK171" i="5"/>
  <c r="J171" i="5"/>
  <c r="BE171" i="5"/>
  <c r="BI170" i="5"/>
  <c r="BH170" i="5"/>
  <c r="BG170" i="5"/>
  <c r="BF170" i="5"/>
  <c r="T170" i="5"/>
  <c r="T169" i="5" s="1"/>
  <c r="T168" i="5" s="1"/>
  <c r="R170" i="5"/>
  <c r="R169" i="5"/>
  <c r="R168" i="5" s="1"/>
  <c r="P170" i="5"/>
  <c r="BK170" i="5"/>
  <c r="BK169" i="5" s="1"/>
  <c r="J170" i="5"/>
  <c r="BE170" i="5"/>
  <c r="BI162" i="5"/>
  <c r="BH162" i="5"/>
  <c r="BG162" i="5"/>
  <c r="BF162" i="5"/>
  <c r="T162" i="5"/>
  <c r="R162" i="5"/>
  <c r="P162" i="5"/>
  <c r="BK162" i="5"/>
  <c r="J162" i="5"/>
  <c r="BE162" i="5"/>
  <c r="BI158" i="5"/>
  <c r="BH158" i="5"/>
  <c r="BG158" i="5"/>
  <c r="BF158" i="5"/>
  <c r="T158" i="5"/>
  <c r="R158" i="5"/>
  <c r="P158" i="5"/>
  <c r="BK158" i="5"/>
  <c r="J158" i="5"/>
  <c r="BE158" i="5" s="1"/>
  <c r="BI155" i="5"/>
  <c r="BH155" i="5"/>
  <c r="BG155" i="5"/>
  <c r="BF155" i="5"/>
  <c r="T155" i="5"/>
  <c r="R155" i="5"/>
  <c r="P155" i="5"/>
  <c r="P152" i="5" s="1"/>
  <c r="BK155" i="5"/>
  <c r="J155" i="5"/>
  <c r="BE155" i="5"/>
  <c r="BI154" i="5"/>
  <c r="BH154" i="5"/>
  <c r="BG154" i="5"/>
  <c r="BF154" i="5"/>
  <c r="T154" i="5"/>
  <c r="T152" i="5" s="1"/>
  <c r="R154" i="5"/>
  <c r="P154" i="5"/>
  <c r="BK154" i="5"/>
  <c r="J154" i="5"/>
  <c r="BE154" i="5" s="1"/>
  <c r="BI153" i="5"/>
  <c r="BH153" i="5"/>
  <c r="BG153" i="5"/>
  <c r="BF153" i="5"/>
  <c r="T153" i="5"/>
  <c r="R153" i="5"/>
  <c r="R152" i="5" s="1"/>
  <c r="P153" i="5"/>
  <c r="BK153" i="5"/>
  <c r="BK152" i="5" s="1"/>
  <c r="J152" i="5" s="1"/>
  <c r="J103" i="5" s="1"/>
  <c r="J153" i="5"/>
  <c r="BE153" i="5"/>
  <c r="BI151" i="5"/>
  <c r="BH151" i="5"/>
  <c r="BG151" i="5"/>
  <c r="BF151" i="5"/>
  <c r="T151" i="5"/>
  <c r="T150" i="5"/>
  <c r="R151" i="5"/>
  <c r="R150" i="5" s="1"/>
  <c r="P151" i="5"/>
  <c r="P150" i="5"/>
  <c r="BK151" i="5"/>
  <c r="BK150" i="5" s="1"/>
  <c r="J150" i="5" s="1"/>
  <c r="J102" i="5" s="1"/>
  <c r="J151" i="5"/>
  <c r="BE151" i="5"/>
  <c r="BI149" i="5"/>
  <c r="BH149" i="5"/>
  <c r="BG149" i="5"/>
  <c r="BF149" i="5"/>
  <c r="T149" i="5"/>
  <c r="R149" i="5"/>
  <c r="P149" i="5"/>
  <c r="BK149" i="5"/>
  <c r="J149" i="5"/>
  <c r="BE149" i="5" s="1"/>
  <c r="BI146" i="5"/>
  <c r="BH146" i="5"/>
  <c r="BG146" i="5"/>
  <c r="BF146" i="5"/>
  <c r="T146" i="5"/>
  <c r="R146" i="5"/>
  <c r="P146" i="5"/>
  <c r="BK146" i="5"/>
  <c r="J146" i="5"/>
  <c r="BE146" i="5" s="1"/>
  <c r="BI145" i="5"/>
  <c r="BH145" i="5"/>
  <c r="BG145" i="5"/>
  <c r="F39" i="5" s="1"/>
  <c r="BB99" i="1" s="1"/>
  <c r="BF145" i="5"/>
  <c r="T145" i="5"/>
  <c r="R145" i="5"/>
  <c r="P145" i="5"/>
  <c r="BK145" i="5"/>
  <c r="J145" i="5"/>
  <c r="BE145" i="5"/>
  <c r="BI144" i="5"/>
  <c r="BH144" i="5"/>
  <c r="BG144" i="5"/>
  <c r="BF144" i="5"/>
  <c r="T144" i="5"/>
  <c r="T143" i="5" s="1"/>
  <c r="T132" i="5" s="1"/>
  <c r="T131" i="5" s="1"/>
  <c r="R144" i="5"/>
  <c r="R143" i="5" s="1"/>
  <c r="R132" i="5" s="1"/>
  <c r="R131" i="5" s="1"/>
  <c r="P144" i="5"/>
  <c r="P143" i="5" s="1"/>
  <c r="P132" i="5" s="1"/>
  <c r="P131" i="5" s="1"/>
  <c r="AU99" i="1" s="1"/>
  <c r="BK144" i="5"/>
  <c r="BK143" i="5" s="1"/>
  <c r="J143" i="5" s="1"/>
  <c r="J101" i="5" s="1"/>
  <c r="J144" i="5"/>
  <c r="BE144" i="5" s="1"/>
  <c r="BI134" i="5"/>
  <c r="F41" i="5" s="1"/>
  <c r="BD99" i="1" s="1"/>
  <c r="BH134" i="5"/>
  <c r="F40" i="5"/>
  <c r="BC99" i="1" s="1"/>
  <c r="BG134" i="5"/>
  <c r="BF134" i="5"/>
  <c r="J38" i="5" s="1"/>
  <c r="AW99" i="1" s="1"/>
  <c r="F38" i="5"/>
  <c r="BA99" i="1" s="1"/>
  <c r="T134" i="5"/>
  <c r="T133" i="5"/>
  <c r="R134" i="5"/>
  <c r="R133" i="5"/>
  <c r="P134" i="5"/>
  <c r="P133" i="5"/>
  <c r="BK134" i="5"/>
  <c r="BK133" i="5"/>
  <c r="J133" i="5" s="1"/>
  <c r="J100" i="5" s="1"/>
  <c r="J134" i="5"/>
  <c r="BE134" i="5"/>
  <c r="J37" i="5" s="1"/>
  <c r="AV99" i="1" s="1"/>
  <c r="J128" i="5"/>
  <c r="F127" i="5"/>
  <c r="F125" i="5"/>
  <c r="E123" i="5"/>
  <c r="J33" i="5"/>
  <c r="J94" i="5"/>
  <c r="F93" i="5"/>
  <c r="F91" i="5"/>
  <c r="E89" i="5"/>
  <c r="J23" i="5"/>
  <c r="E23" i="5"/>
  <c r="J127" i="5" s="1"/>
  <c r="J93" i="5"/>
  <c r="J22" i="5"/>
  <c r="J20" i="5"/>
  <c r="E20" i="5"/>
  <c r="F94" i="5" s="1"/>
  <c r="F128" i="5"/>
  <c r="J19" i="5"/>
  <c r="J14" i="5"/>
  <c r="J91" i="5" s="1"/>
  <c r="J125" i="5"/>
  <c r="E7" i="5"/>
  <c r="E119" i="5" s="1"/>
  <c r="E85" i="5"/>
  <c r="J41" i="4"/>
  <c r="J40" i="4"/>
  <c r="AY98" i="1"/>
  <c r="J39" i="4"/>
  <c r="AX98" i="1" s="1"/>
  <c r="BI197" i="4"/>
  <c r="BH197" i="4"/>
  <c r="BG197" i="4"/>
  <c r="BF197" i="4"/>
  <c r="T197" i="4"/>
  <c r="R197" i="4"/>
  <c r="P197" i="4"/>
  <c r="BK197" i="4"/>
  <c r="J197" i="4"/>
  <c r="BE197" i="4"/>
  <c r="BI196" i="4"/>
  <c r="BH196" i="4"/>
  <c r="BG196" i="4"/>
  <c r="BF196" i="4"/>
  <c r="T196" i="4"/>
  <c r="T189" i="4" s="1"/>
  <c r="R196" i="4"/>
  <c r="P196" i="4"/>
  <c r="BK196" i="4"/>
  <c r="J196" i="4"/>
  <c r="BE196" i="4" s="1"/>
  <c r="BI190" i="4"/>
  <c r="BH190" i="4"/>
  <c r="BG190" i="4"/>
  <c r="BF190" i="4"/>
  <c r="T190" i="4"/>
  <c r="R190" i="4"/>
  <c r="R189" i="4" s="1"/>
  <c r="P190" i="4"/>
  <c r="P189" i="4"/>
  <c r="BK190" i="4"/>
  <c r="BK189" i="4" s="1"/>
  <c r="J189" i="4" s="1"/>
  <c r="J106" i="4" s="1"/>
  <c r="J190" i="4"/>
  <c r="BE190" i="4"/>
  <c r="BI188" i="4"/>
  <c r="BH188" i="4"/>
  <c r="BG188" i="4"/>
  <c r="BF188" i="4"/>
  <c r="T188" i="4"/>
  <c r="R188" i="4"/>
  <c r="P188" i="4"/>
  <c r="BK188" i="4"/>
  <c r="J188" i="4"/>
  <c r="BE188" i="4"/>
  <c r="BI187" i="4"/>
  <c r="BH187" i="4"/>
  <c r="BG187" i="4"/>
  <c r="BF187" i="4"/>
  <c r="T187" i="4"/>
  <c r="R187" i="4"/>
  <c r="P187" i="4"/>
  <c r="BK187" i="4"/>
  <c r="J187" i="4"/>
  <c r="BE187" i="4" s="1"/>
  <c r="BI181" i="4"/>
  <c r="BH181" i="4"/>
  <c r="BG181" i="4"/>
  <c r="BF181" i="4"/>
  <c r="T181" i="4"/>
  <c r="R181" i="4"/>
  <c r="P181" i="4"/>
  <c r="BK181" i="4"/>
  <c r="J181" i="4"/>
  <c r="BE181" i="4"/>
  <c r="BI180" i="4"/>
  <c r="BH180" i="4"/>
  <c r="BG180" i="4"/>
  <c r="BF180" i="4"/>
  <c r="T180" i="4"/>
  <c r="R180" i="4"/>
  <c r="P180" i="4"/>
  <c r="BK180" i="4"/>
  <c r="J180" i="4"/>
  <c r="BE180" i="4" s="1"/>
  <c r="BI174" i="4"/>
  <c r="BH174" i="4"/>
  <c r="BG174" i="4"/>
  <c r="BF174" i="4"/>
  <c r="T174" i="4"/>
  <c r="R174" i="4"/>
  <c r="P174" i="4"/>
  <c r="BK174" i="4"/>
  <c r="J174" i="4"/>
  <c r="BE174" i="4"/>
  <c r="BI168" i="4"/>
  <c r="BH168" i="4"/>
  <c r="BG168" i="4"/>
  <c r="BF168" i="4"/>
  <c r="T168" i="4"/>
  <c r="R168" i="4"/>
  <c r="P168" i="4"/>
  <c r="BK168" i="4"/>
  <c r="J168" i="4"/>
  <c r="BE168" i="4" s="1"/>
  <c r="BI162" i="4"/>
  <c r="BH162" i="4"/>
  <c r="BG162" i="4"/>
  <c r="BF162" i="4"/>
  <c r="T162" i="4"/>
  <c r="R162" i="4"/>
  <c r="P162" i="4"/>
  <c r="BK162" i="4"/>
  <c r="J162" i="4"/>
  <c r="BE162" i="4"/>
  <c r="BI161" i="4"/>
  <c r="BH161" i="4"/>
  <c r="BG161" i="4"/>
  <c r="BF161" i="4"/>
  <c r="T161" i="4"/>
  <c r="T160" i="4"/>
  <c r="T159" i="4" s="1"/>
  <c r="R161" i="4"/>
  <c r="R160" i="4" s="1"/>
  <c r="R159" i="4" s="1"/>
  <c r="P161" i="4"/>
  <c r="P160" i="4"/>
  <c r="P159" i="4" s="1"/>
  <c r="BK161" i="4"/>
  <c r="BK160" i="4" s="1"/>
  <c r="J161" i="4"/>
  <c r="BE161" i="4"/>
  <c r="BI158" i="4"/>
  <c r="BH158" i="4"/>
  <c r="BG158" i="4"/>
  <c r="BF158" i="4"/>
  <c r="T158" i="4"/>
  <c r="T157" i="4"/>
  <c r="R158" i="4"/>
  <c r="R157" i="4"/>
  <c r="P158" i="4"/>
  <c r="P157" i="4" s="1"/>
  <c r="BK158" i="4"/>
  <c r="BK157" i="4" s="1"/>
  <c r="J157" i="4" s="1"/>
  <c r="J103" i="4" s="1"/>
  <c r="J158" i="4"/>
  <c r="BE158" i="4" s="1"/>
  <c r="BI156" i="4"/>
  <c r="BH156" i="4"/>
  <c r="BG156" i="4"/>
  <c r="BF156" i="4"/>
  <c r="T156" i="4"/>
  <c r="R156" i="4"/>
  <c r="P156" i="4"/>
  <c r="BK156" i="4"/>
  <c r="J156" i="4"/>
  <c r="BE156" i="4" s="1"/>
  <c r="BI153" i="4"/>
  <c r="BH153" i="4"/>
  <c r="BG153" i="4"/>
  <c r="BF153" i="4"/>
  <c r="T153" i="4"/>
  <c r="R153" i="4"/>
  <c r="P153" i="4"/>
  <c r="P150" i="4" s="1"/>
  <c r="BK153" i="4"/>
  <c r="J153" i="4"/>
  <c r="BE153" i="4"/>
  <c r="BI152" i="4"/>
  <c r="BH152" i="4"/>
  <c r="BG152" i="4"/>
  <c r="BF152" i="4"/>
  <c r="T152" i="4"/>
  <c r="T150" i="4" s="1"/>
  <c r="R152" i="4"/>
  <c r="P152" i="4"/>
  <c r="BK152" i="4"/>
  <c r="J152" i="4"/>
  <c r="BE152" i="4" s="1"/>
  <c r="BI151" i="4"/>
  <c r="BH151" i="4"/>
  <c r="BG151" i="4"/>
  <c r="BF151" i="4"/>
  <c r="T151" i="4"/>
  <c r="R151" i="4"/>
  <c r="R150" i="4" s="1"/>
  <c r="P151" i="4"/>
  <c r="BK151" i="4"/>
  <c r="BK150" i="4" s="1"/>
  <c r="J150" i="4" s="1"/>
  <c r="J102" i="4" s="1"/>
  <c r="J151" i="4"/>
  <c r="BE151" i="4"/>
  <c r="BI144" i="4"/>
  <c r="BH144" i="4"/>
  <c r="BG144" i="4"/>
  <c r="BF144" i="4"/>
  <c r="T144" i="4"/>
  <c r="R144" i="4"/>
  <c r="P144" i="4"/>
  <c r="P141" i="4" s="1"/>
  <c r="BK144" i="4"/>
  <c r="J144" i="4"/>
  <c r="BE144" i="4"/>
  <c r="BI143" i="4"/>
  <c r="F41" i="4" s="1"/>
  <c r="BD98" i="1" s="1"/>
  <c r="BH143" i="4"/>
  <c r="BG143" i="4"/>
  <c r="BF143" i="4"/>
  <c r="T143" i="4"/>
  <c r="T141" i="4" s="1"/>
  <c r="R143" i="4"/>
  <c r="P143" i="4"/>
  <c r="BK143" i="4"/>
  <c r="J143" i="4"/>
  <c r="BE143" i="4" s="1"/>
  <c r="BI142" i="4"/>
  <c r="BH142" i="4"/>
  <c r="BG142" i="4"/>
  <c r="BF142" i="4"/>
  <c r="T142" i="4"/>
  <c r="R142" i="4"/>
  <c r="R141" i="4" s="1"/>
  <c r="P142" i="4"/>
  <c r="BK142" i="4"/>
  <c r="BK141" i="4" s="1"/>
  <c r="J141" i="4" s="1"/>
  <c r="J101" i="4" s="1"/>
  <c r="J142" i="4"/>
  <c r="BE142" i="4"/>
  <c r="BI135" i="4"/>
  <c r="BH135" i="4"/>
  <c r="F40" i="4" s="1"/>
  <c r="BC98" i="1" s="1"/>
  <c r="BC96" i="1" s="1"/>
  <c r="AY96" i="1" s="1"/>
  <c r="BG135" i="4"/>
  <c r="F39" i="4" s="1"/>
  <c r="BB98" i="1" s="1"/>
  <c r="BF135" i="4"/>
  <c r="F38" i="4" s="1"/>
  <c r="BA98" i="1" s="1"/>
  <c r="J38" i="4"/>
  <c r="AW98" i="1" s="1"/>
  <c r="T135" i="4"/>
  <c r="T134" i="4" s="1"/>
  <c r="T133" i="4" s="1"/>
  <c r="T132" i="4" s="1"/>
  <c r="R135" i="4"/>
  <c r="R134" i="4" s="1"/>
  <c r="P135" i="4"/>
  <c r="P134" i="4" s="1"/>
  <c r="P133" i="4" s="1"/>
  <c r="P132" i="4" s="1"/>
  <c r="AU98" i="1" s="1"/>
  <c r="BK135" i="4"/>
  <c r="BK134" i="4" s="1"/>
  <c r="J135" i="4"/>
  <c r="BE135" i="4" s="1"/>
  <c r="J129" i="4"/>
  <c r="F128" i="4"/>
  <c r="F126" i="4"/>
  <c r="E124" i="4"/>
  <c r="J33" i="4"/>
  <c r="J94" i="4"/>
  <c r="F93" i="4"/>
  <c r="F91" i="4"/>
  <c r="E89" i="4"/>
  <c r="J23" i="4"/>
  <c r="E23" i="4"/>
  <c r="J128" i="4" s="1"/>
  <c r="J22" i="4"/>
  <c r="J20" i="4"/>
  <c r="E20" i="4"/>
  <c r="F129" i="4" s="1"/>
  <c r="J19" i="4"/>
  <c r="J14" i="4"/>
  <c r="J126" i="4" s="1"/>
  <c r="E7" i="4"/>
  <c r="E120" i="4" s="1"/>
  <c r="J41" i="3"/>
  <c r="J40" i="3"/>
  <c r="AY97" i="1" s="1"/>
  <c r="J39" i="3"/>
  <c r="AX97" i="1"/>
  <c r="BI196" i="3"/>
  <c r="BH196" i="3"/>
  <c r="BG196" i="3"/>
  <c r="BF196" i="3"/>
  <c r="T196" i="3"/>
  <c r="R196" i="3"/>
  <c r="P196" i="3"/>
  <c r="BK196" i="3"/>
  <c r="J196" i="3"/>
  <c r="BE196" i="3" s="1"/>
  <c r="BI195" i="3"/>
  <c r="BH195" i="3"/>
  <c r="BG195" i="3"/>
  <c r="BF195" i="3"/>
  <c r="T195" i="3"/>
  <c r="R195" i="3"/>
  <c r="P195" i="3"/>
  <c r="BK195" i="3"/>
  <c r="BK189" i="3" s="1"/>
  <c r="J189" i="3" s="1"/>
  <c r="J106" i="3" s="1"/>
  <c r="J195" i="3"/>
  <c r="BE195" i="3"/>
  <c r="BI190" i="3"/>
  <c r="BH190" i="3"/>
  <c r="BG190" i="3"/>
  <c r="BF190" i="3"/>
  <c r="T190" i="3"/>
  <c r="T189" i="3" s="1"/>
  <c r="R190" i="3"/>
  <c r="R189" i="3"/>
  <c r="P190" i="3"/>
  <c r="P189" i="3" s="1"/>
  <c r="BK190" i="3"/>
  <c r="J190" i="3"/>
  <c r="BE190" i="3" s="1"/>
  <c r="BI188" i="3"/>
  <c r="BH188" i="3"/>
  <c r="BG188" i="3"/>
  <c r="BF188" i="3"/>
  <c r="T188" i="3"/>
  <c r="R188" i="3"/>
  <c r="P188" i="3"/>
  <c r="BK188" i="3"/>
  <c r="J188" i="3"/>
  <c r="BE188" i="3" s="1"/>
  <c r="BI187" i="3"/>
  <c r="BH187" i="3"/>
  <c r="BG187" i="3"/>
  <c r="BF187" i="3"/>
  <c r="T187" i="3"/>
  <c r="R187" i="3"/>
  <c r="P187" i="3"/>
  <c r="BK187" i="3"/>
  <c r="J187" i="3"/>
  <c r="BE187" i="3"/>
  <c r="BI182" i="3"/>
  <c r="BH182" i="3"/>
  <c r="BG182" i="3"/>
  <c r="BF182" i="3"/>
  <c r="T182" i="3"/>
  <c r="R182" i="3"/>
  <c r="P182" i="3"/>
  <c r="BK182" i="3"/>
  <c r="J182" i="3"/>
  <c r="BE182" i="3" s="1"/>
  <c r="BI181" i="3"/>
  <c r="BH181" i="3"/>
  <c r="BG181" i="3"/>
  <c r="BF181" i="3"/>
  <c r="T181" i="3"/>
  <c r="R181" i="3"/>
  <c r="P181" i="3"/>
  <c r="BK181" i="3"/>
  <c r="J181" i="3"/>
  <c r="BE181" i="3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T177" i="3"/>
  <c r="R177" i="3"/>
  <c r="P177" i="3"/>
  <c r="BK177" i="3"/>
  <c r="J177" i="3"/>
  <c r="BE177" i="3"/>
  <c r="BI172" i="3"/>
  <c r="BH172" i="3"/>
  <c r="BG172" i="3"/>
  <c r="BF172" i="3"/>
  <c r="T172" i="3"/>
  <c r="R172" i="3"/>
  <c r="P172" i="3"/>
  <c r="BK172" i="3"/>
  <c r="J172" i="3"/>
  <c r="BE172" i="3" s="1"/>
  <c r="BI171" i="3"/>
  <c r="BH171" i="3"/>
  <c r="BG171" i="3"/>
  <c r="BF171" i="3"/>
  <c r="T171" i="3"/>
  <c r="R171" i="3"/>
  <c r="P171" i="3"/>
  <c r="BK171" i="3"/>
  <c r="J171" i="3"/>
  <c r="BE171" i="3"/>
  <c r="BI166" i="3"/>
  <c r="BH166" i="3"/>
  <c r="BG166" i="3"/>
  <c r="BF166" i="3"/>
  <c r="T166" i="3"/>
  <c r="T164" i="3" s="1"/>
  <c r="T163" i="3" s="1"/>
  <c r="R166" i="3"/>
  <c r="P166" i="3"/>
  <c r="BK166" i="3"/>
  <c r="J166" i="3"/>
  <c r="BE166" i="3" s="1"/>
  <c r="BI165" i="3"/>
  <c r="BH165" i="3"/>
  <c r="BG165" i="3"/>
  <c r="BF165" i="3"/>
  <c r="T165" i="3"/>
  <c r="R165" i="3"/>
  <c r="R164" i="3" s="1"/>
  <c r="R163" i="3" s="1"/>
  <c r="P165" i="3"/>
  <c r="P164" i="3" s="1"/>
  <c r="P163" i="3" s="1"/>
  <c r="BK165" i="3"/>
  <c r="BK164" i="3"/>
  <c r="J164" i="3" s="1"/>
  <c r="J105" i="3" s="1"/>
  <c r="J165" i="3"/>
  <c r="BE165" i="3" s="1"/>
  <c r="BI162" i="3"/>
  <c r="BH162" i="3"/>
  <c r="BG162" i="3"/>
  <c r="BF162" i="3"/>
  <c r="T162" i="3"/>
  <c r="T161" i="3" s="1"/>
  <c r="R162" i="3"/>
  <c r="R161" i="3"/>
  <c r="P162" i="3"/>
  <c r="P161" i="3" s="1"/>
  <c r="BK162" i="3"/>
  <c r="BK161" i="3"/>
  <c r="J161" i="3"/>
  <c r="J103" i="3" s="1"/>
  <c r="J162" i="3"/>
  <c r="BE162" i="3" s="1"/>
  <c r="BI160" i="3"/>
  <c r="BH160" i="3"/>
  <c r="BG160" i="3"/>
  <c r="BF160" i="3"/>
  <c r="T160" i="3"/>
  <c r="R160" i="3"/>
  <c r="P160" i="3"/>
  <c r="BK160" i="3"/>
  <c r="J160" i="3"/>
  <c r="BE160" i="3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/>
  <c r="BI156" i="3"/>
  <c r="BH156" i="3"/>
  <c r="BG156" i="3"/>
  <c r="BF156" i="3"/>
  <c r="T156" i="3"/>
  <c r="T155" i="3" s="1"/>
  <c r="R156" i="3"/>
  <c r="R155" i="3"/>
  <c r="P156" i="3"/>
  <c r="P155" i="3" s="1"/>
  <c r="BK156" i="3"/>
  <c r="BK155" i="3"/>
  <c r="J155" i="3" s="1"/>
  <c r="J102" i="3" s="1"/>
  <c r="J156" i="3"/>
  <c r="BE156" i="3"/>
  <c r="BI152" i="3"/>
  <c r="BH152" i="3"/>
  <c r="BG152" i="3"/>
  <c r="BF152" i="3"/>
  <c r="T152" i="3"/>
  <c r="R152" i="3"/>
  <c r="P152" i="3"/>
  <c r="BK152" i="3"/>
  <c r="J152" i="3"/>
  <c r="BE152" i="3"/>
  <c r="BI149" i="3"/>
  <c r="BH149" i="3"/>
  <c r="BG149" i="3"/>
  <c r="BF149" i="3"/>
  <c r="T149" i="3"/>
  <c r="R149" i="3"/>
  <c r="P149" i="3"/>
  <c r="BK149" i="3"/>
  <c r="J149" i="3"/>
  <c r="BE149" i="3"/>
  <c r="BI146" i="3"/>
  <c r="BH146" i="3"/>
  <c r="BG146" i="3"/>
  <c r="BF146" i="3"/>
  <c r="T146" i="3"/>
  <c r="R146" i="3"/>
  <c r="P146" i="3"/>
  <c r="BK146" i="3"/>
  <c r="J146" i="3"/>
  <c r="BE146" i="3"/>
  <c r="BI143" i="3"/>
  <c r="BH143" i="3"/>
  <c r="BG143" i="3"/>
  <c r="BF143" i="3"/>
  <c r="T143" i="3"/>
  <c r="R143" i="3"/>
  <c r="P143" i="3"/>
  <c r="BK143" i="3"/>
  <c r="J143" i="3"/>
  <c r="BE143" i="3"/>
  <c r="BI142" i="3"/>
  <c r="BH142" i="3"/>
  <c r="BG142" i="3"/>
  <c r="BF142" i="3"/>
  <c r="T142" i="3"/>
  <c r="R142" i="3"/>
  <c r="P142" i="3"/>
  <c r="BK142" i="3"/>
  <c r="BK140" i="3" s="1"/>
  <c r="J140" i="3" s="1"/>
  <c r="J101" i="3" s="1"/>
  <c r="J142" i="3"/>
  <c r="BE142" i="3"/>
  <c r="BI141" i="3"/>
  <c r="BH141" i="3"/>
  <c r="BG141" i="3"/>
  <c r="BF141" i="3"/>
  <c r="T141" i="3"/>
  <c r="T140" i="3"/>
  <c r="R141" i="3"/>
  <c r="R140" i="3"/>
  <c r="P141" i="3"/>
  <c r="P140" i="3"/>
  <c r="BK141" i="3"/>
  <c r="J141" i="3"/>
  <c r="BE141" i="3" s="1"/>
  <c r="J37" i="3" s="1"/>
  <c r="AV97" i="1" s="1"/>
  <c r="AT97" i="1" s="1"/>
  <c r="BI135" i="3"/>
  <c r="F41" i="3"/>
  <c r="BD97" i="1" s="1"/>
  <c r="BD96" i="1" s="1"/>
  <c r="BH135" i="3"/>
  <c r="F40" i="3"/>
  <c r="BC97" i="1"/>
  <c r="BG135" i="3"/>
  <c r="F39" i="3" s="1"/>
  <c r="BB97" i="1" s="1"/>
  <c r="BB96" i="1" s="1"/>
  <c r="AX96" i="1" s="1"/>
  <c r="BF135" i="3"/>
  <c r="J38" i="3" s="1"/>
  <c r="AW97" i="1" s="1"/>
  <c r="T135" i="3"/>
  <c r="T134" i="3" s="1"/>
  <c r="T133" i="3" s="1"/>
  <c r="T132" i="3" s="1"/>
  <c r="R135" i="3"/>
  <c r="R134" i="3" s="1"/>
  <c r="R133" i="3" s="1"/>
  <c r="R132" i="3" s="1"/>
  <c r="P135" i="3"/>
  <c r="P134" i="3" s="1"/>
  <c r="P133" i="3" s="1"/>
  <c r="P132" i="3" s="1"/>
  <c r="AU97" i="1" s="1"/>
  <c r="AU96" i="1" s="1"/>
  <c r="BK135" i="3"/>
  <c r="BK134" i="3"/>
  <c r="BK133" i="3" s="1"/>
  <c r="J134" i="3"/>
  <c r="J135" i="3"/>
  <c r="BE135" i="3"/>
  <c r="J100" i="3"/>
  <c r="J129" i="3"/>
  <c r="F128" i="3"/>
  <c r="F126" i="3"/>
  <c r="E124" i="3"/>
  <c r="J33" i="3"/>
  <c r="J94" i="3"/>
  <c r="F93" i="3"/>
  <c r="F91" i="3"/>
  <c r="E89" i="3"/>
  <c r="J23" i="3"/>
  <c r="E23" i="3"/>
  <c r="J128" i="3" s="1"/>
  <c r="J93" i="3"/>
  <c r="J22" i="3"/>
  <c r="J20" i="3"/>
  <c r="E20" i="3"/>
  <c r="F129" i="3"/>
  <c r="F94" i="3"/>
  <c r="J19" i="3"/>
  <c r="J14" i="3"/>
  <c r="J126" i="3"/>
  <c r="J91" i="3"/>
  <c r="E7" i="3"/>
  <c r="E120" i="3" s="1"/>
  <c r="E85" i="3"/>
  <c r="J39" i="2"/>
  <c r="J38" i="2"/>
  <c r="AY95" i="1" s="1"/>
  <c r="J37" i="2"/>
  <c r="AX95" i="1"/>
  <c r="BI329" i="2"/>
  <c r="BH329" i="2"/>
  <c r="BG329" i="2"/>
  <c r="BF329" i="2"/>
  <c r="T329" i="2"/>
  <c r="R329" i="2"/>
  <c r="P329" i="2"/>
  <c r="BK329" i="2"/>
  <c r="J329" i="2"/>
  <c r="BE329" i="2"/>
  <c r="BI328" i="2"/>
  <c r="BH328" i="2"/>
  <c r="BG328" i="2"/>
  <c r="BF328" i="2"/>
  <c r="T328" i="2"/>
  <c r="R328" i="2"/>
  <c r="P328" i="2"/>
  <c r="BK328" i="2"/>
  <c r="J328" i="2"/>
  <c r="BE328" i="2"/>
  <c r="BI325" i="2"/>
  <c r="BH325" i="2"/>
  <c r="BG325" i="2"/>
  <c r="BF325" i="2"/>
  <c r="T325" i="2"/>
  <c r="T324" i="2"/>
  <c r="R325" i="2"/>
  <c r="R324" i="2"/>
  <c r="P325" i="2"/>
  <c r="P324" i="2"/>
  <c r="BK325" i="2"/>
  <c r="BK324" i="2"/>
  <c r="J324" i="2" s="1"/>
  <c r="J108" i="2" s="1"/>
  <c r="J325" i="2"/>
  <c r="BE325" i="2"/>
  <c r="BI323" i="2"/>
  <c r="BH323" i="2"/>
  <c r="BG323" i="2"/>
  <c r="BF323" i="2"/>
  <c r="T323" i="2"/>
  <c r="R323" i="2"/>
  <c r="P323" i="2"/>
  <c r="BK323" i="2"/>
  <c r="J323" i="2"/>
  <c r="BE323" i="2"/>
  <c r="BI322" i="2"/>
  <c r="BH322" i="2"/>
  <c r="BG322" i="2"/>
  <c r="BF322" i="2"/>
  <c r="T322" i="2"/>
  <c r="R322" i="2"/>
  <c r="P322" i="2"/>
  <c r="BK322" i="2"/>
  <c r="J322" i="2"/>
  <c r="BE322" i="2"/>
  <c r="BI321" i="2"/>
  <c r="BH321" i="2"/>
  <c r="BG321" i="2"/>
  <c r="BF321" i="2"/>
  <c r="T321" i="2"/>
  <c r="R321" i="2"/>
  <c r="P321" i="2"/>
  <c r="BK321" i="2"/>
  <c r="J321" i="2"/>
  <c r="BE321" i="2"/>
  <c r="BI320" i="2"/>
  <c r="BH320" i="2"/>
  <c r="BG320" i="2"/>
  <c r="BF320" i="2"/>
  <c r="T320" i="2"/>
  <c r="R320" i="2"/>
  <c r="P320" i="2"/>
  <c r="BK320" i="2"/>
  <c r="J320" i="2"/>
  <c r="BE320" i="2"/>
  <c r="BI319" i="2"/>
  <c r="BH319" i="2"/>
  <c r="BG319" i="2"/>
  <c r="BF319" i="2"/>
  <c r="T319" i="2"/>
  <c r="R319" i="2"/>
  <c r="P319" i="2"/>
  <c r="BK319" i="2"/>
  <c r="J319" i="2"/>
  <c r="BE319" i="2"/>
  <c r="BI318" i="2"/>
  <c r="BH318" i="2"/>
  <c r="BG318" i="2"/>
  <c r="BF318" i="2"/>
  <c r="T318" i="2"/>
  <c r="R318" i="2"/>
  <c r="P318" i="2"/>
  <c r="BK318" i="2"/>
  <c r="J318" i="2"/>
  <c r="BE318" i="2"/>
  <c r="BI315" i="2"/>
  <c r="BH315" i="2"/>
  <c r="BG315" i="2"/>
  <c r="BF315" i="2"/>
  <c r="T315" i="2"/>
  <c r="R315" i="2"/>
  <c r="P315" i="2"/>
  <c r="BK315" i="2"/>
  <c r="J315" i="2"/>
  <c r="BE315" i="2"/>
  <c r="BI312" i="2"/>
  <c r="BH312" i="2"/>
  <c r="BG312" i="2"/>
  <c r="BF312" i="2"/>
  <c r="T312" i="2"/>
  <c r="R312" i="2"/>
  <c r="P312" i="2"/>
  <c r="BK312" i="2"/>
  <c r="J312" i="2"/>
  <c r="BE312" i="2"/>
  <c r="BI311" i="2"/>
  <c r="BH311" i="2"/>
  <c r="BG311" i="2"/>
  <c r="BF311" i="2"/>
  <c r="T311" i="2"/>
  <c r="R311" i="2"/>
  <c r="P311" i="2"/>
  <c r="BK311" i="2"/>
  <c r="J311" i="2"/>
  <c r="BE311" i="2"/>
  <c r="BI307" i="2"/>
  <c r="BH307" i="2"/>
  <c r="BG307" i="2"/>
  <c r="BF307" i="2"/>
  <c r="T307" i="2"/>
  <c r="T306" i="2"/>
  <c r="R307" i="2"/>
  <c r="R306" i="2"/>
  <c r="P307" i="2"/>
  <c r="P306" i="2"/>
  <c r="BK307" i="2"/>
  <c r="BK306" i="2"/>
  <c r="J306" i="2" s="1"/>
  <c r="J107" i="2" s="1"/>
  <c r="J307" i="2"/>
  <c r="BE307" i="2" s="1"/>
  <c r="BI305" i="2"/>
  <c r="BH305" i="2"/>
  <c r="BG305" i="2"/>
  <c r="BF305" i="2"/>
  <c r="T305" i="2"/>
  <c r="R305" i="2"/>
  <c r="P305" i="2"/>
  <c r="BK305" i="2"/>
  <c r="J305" i="2"/>
  <c r="BE305" i="2"/>
  <c r="BI303" i="2"/>
  <c r="BH303" i="2"/>
  <c r="BG303" i="2"/>
  <c r="BF303" i="2"/>
  <c r="T303" i="2"/>
  <c r="R303" i="2"/>
  <c r="P303" i="2"/>
  <c r="BK303" i="2"/>
  <c r="J303" i="2"/>
  <c r="BE303" i="2"/>
  <c r="BI302" i="2"/>
  <c r="BH302" i="2"/>
  <c r="BG302" i="2"/>
  <c r="BF302" i="2"/>
  <c r="T302" i="2"/>
  <c r="R302" i="2"/>
  <c r="P302" i="2"/>
  <c r="BK302" i="2"/>
  <c r="J302" i="2"/>
  <c r="BE302" i="2"/>
  <c r="BI300" i="2"/>
  <c r="BH300" i="2"/>
  <c r="BG300" i="2"/>
  <c r="BF300" i="2"/>
  <c r="T300" i="2"/>
  <c r="R300" i="2"/>
  <c r="P300" i="2"/>
  <c r="BK300" i="2"/>
  <c r="J300" i="2"/>
  <c r="BE300" i="2"/>
  <c r="BI299" i="2"/>
  <c r="BH299" i="2"/>
  <c r="BG299" i="2"/>
  <c r="BF299" i="2"/>
  <c r="T299" i="2"/>
  <c r="R299" i="2"/>
  <c r="P299" i="2"/>
  <c r="BK299" i="2"/>
  <c r="J299" i="2"/>
  <c r="BE299" i="2"/>
  <c r="BI298" i="2"/>
  <c r="BH298" i="2"/>
  <c r="BG298" i="2"/>
  <c r="BF298" i="2"/>
  <c r="T298" i="2"/>
  <c r="R298" i="2"/>
  <c r="P298" i="2"/>
  <c r="BK298" i="2"/>
  <c r="J298" i="2"/>
  <c r="BE298" i="2"/>
  <c r="BI297" i="2"/>
  <c r="BH297" i="2"/>
  <c r="BG297" i="2"/>
  <c r="BF297" i="2"/>
  <c r="T297" i="2"/>
  <c r="R297" i="2"/>
  <c r="P297" i="2"/>
  <c r="BK297" i="2"/>
  <c r="J297" i="2"/>
  <c r="BE297" i="2"/>
  <c r="BI296" i="2"/>
  <c r="BH296" i="2"/>
  <c r="BG296" i="2"/>
  <c r="BF296" i="2"/>
  <c r="T296" i="2"/>
  <c r="R296" i="2"/>
  <c r="P296" i="2"/>
  <c r="BK296" i="2"/>
  <c r="J296" i="2"/>
  <c r="BE296" i="2"/>
  <c r="BI293" i="2"/>
  <c r="BH293" i="2"/>
  <c r="BG293" i="2"/>
  <c r="BF293" i="2"/>
  <c r="T293" i="2"/>
  <c r="T292" i="2"/>
  <c r="T291" i="2" s="1"/>
  <c r="R293" i="2"/>
  <c r="R292" i="2" s="1"/>
  <c r="R291" i="2" s="1"/>
  <c r="P293" i="2"/>
  <c r="P292" i="2"/>
  <c r="P291" i="2" s="1"/>
  <c r="BK293" i="2"/>
  <c r="BK292" i="2" s="1"/>
  <c r="J293" i="2"/>
  <c r="BE293" i="2"/>
  <c r="BI290" i="2"/>
  <c r="BH290" i="2"/>
  <c r="BG290" i="2"/>
  <c r="BF290" i="2"/>
  <c r="T290" i="2"/>
  <c r="T289" i="2"/>
  <c r="R290" i="2"/>
  <c r="R289" i="2"/>
  <c r="P290" i="2"/>
  <c r="P289" i="2"/>
  <c r="BK290" i="2"/>
  <c r="BK289" i="2"/>
  <c r="J289" i="2" s="1"/>
  <c r="J104" i="2" s="1"/>
  <c r="J290" i="2"/>
  <c r="BE290" i="2" s="1"/>
  <c r="BI288" i="2"/>
  <c r="BH288" i="2"/>
  <c r="BG288" i="2"/>
  <c r="BF288" i="2"/>
  <c r="T288" i="2"/>
  <c r="R288" i="2"/>
  <c r="P288" i="2"/>
  <c r="BK288" i="2"/>
  <c r="J288" i="2"/>
  <c r="BE288" i="2"/>
  <c r="BI275" i="2"/>
  <c r="BH275" i="2"/>
  <c r="BG275" i="2"/>
  <c r="BF275" i="2"/>
  <c r="T275" i="2"/>
  <c r="R275" i="2"/>
  <c r="P275" i="2"/>
  <c r="BK275" i="2"/>
  <c r="J275" i="2"/>
  <c r="BE275" i="2"/>
  <c r="BI274" i="2"/>
  <c r="BH274" i="2"/>
  <c r="BG274" i="2"/>
  <c r="BF274" i="2"/>
  <c r="T274" i="2"/>
  <c r="R274" i="2"/>
  <c r="P274" i="2"/>
  <c r="BK274" i="2"/>
  <c r="J274" i="2"/>
  <c r="BE274" i="2"/>
  <c r="BI273" i="2"/>
  <c r="BH273" i="2"/>
  <c r="BG273" i="2"/>
  <c r="BF273" i="2"/>
  <c r="T273" i="2"/>
  <c r="R273" i="2"/>
  <c r="P273" i="2"/>
  <c r="BK273" i="2"/>
  <c r="J273" i="2"/>
  <c r="BE273" i="2"/>
  <c r="BI272" i="2"/>
  <c r="BH272" i="2"/>
  <c r="BG272" i="2"/>
  <c r="BF272" i="2"/>
  <c r="T272" i="2"/>
  <c r="R272" i="2"/>
  <c r="P272" i="2"/>
  <c r="BK272" i="2"/>
  <c r="J272" i="2"/>
  <c r="BE272" i="2"/>
  <c r="BI270" i="2"/>
  <c r="BH270" i="2"/>
  <c r="BG270" i="2"/>
  <c r="BF270" i="2"/>
  <c r="T270" i="2"/>
  <c r="R270" i="2"/>
  <c r="P270" i="2"/>
  <c r="BK270" i="2"/>
  <c r="J270" i="2"/>
  <c r="BE270" i="2"/>
  <c r="BI269" i="2"/>
  <c r="BH269" i="2"/>
  <c r="BG269" i="2"/>
  <c r="BF269" i="2"/>
  <c r="T269" i="2"/>
  <c r="R269" i="2"/>
  <c r="P269" i="2"/>
  <c r="BK269" i="2"/>
  <c r="J269" i="2"/>
  <c r="BE269" i="2"/>
  <c r="BI268" i="2"/>
  <c r="BH268" i="2"/>
  <c r="BG268" i="2"/>
  <c r="BF268" i="2"/>
  <c r="T268" i="2"/>
  <c r="R268" i="2"/>
  <c r="P268" i="2"/>
  <c r="BK268" i="2"/>
  <c r="J268" i="2"/>
  <c r="BE268" i="2"/>
  <c r="BI266" i="2"/>
  <c r="BH266" i="2"/>
  <c r="BG266" i="2"/>
  <c r="BF266" i="2"/>
  <c r="T266" i="2"/>
  <c r="R266" i="2"/>
  <c r="P266" i="2"/>
  <c r="BK266" i="2"/>
  <c r="J266" i="2"/>
  <c r="BE266" i="2"/>
  <c r="BI265" i="2"/>
  <c r="BH265" i="2"/>
  <c r="BG265" i="2"/>
  <c r="BF265" i="2"/>
  <c r="T265" i="2"/>
  <c r="R265" i="2"/>
  <c r="P265" i="2"/>
  <c r="BK265" i="2"/>
  <c r="J265" i="2"/>
  <c r="BE265" i="2"/>
  <c r="BI264" i="2"/>
  <c r="BH264" i="2"/>
  <c r="BG264" i="2"/>
  <c r="BF264" i="2"/>
  <c r="T264" i="2"/>
  <c r="R264" i="2"/>
  <c r="P264" i="2"/>
  <c r="BK264" i="2"/>
  <c r="J264" i="2"/>
  <c r="BE264" i="2"/>
  <c r="BI262" i="2"/>
  <c r="BH262" i="2"/>
  <c r="BG262" i="2"/>
  <c r="BF262" i="2"/>
  <c r="T262" i="2"/>
  <c r="R262" i="2"/>
  <c r="P262" i="2"/>
  <c r="BK262" i="2"/>
  <c r="J262" i="2"/>
  <c r="BE262" i="2"/>
  <c r="BI261" i="2"/>
  <c r="BH261" i="2"/>
  <c r="BG261" i="2"/>
  <c r="BF261" i="2"/>
  <c r="T261" i="2"/>
  <c r="T260" i="2"/>
  <c r="R261" i="2"/>
  <c r="R260" i="2"/>
  <c r="P261" i="2"/>
  <c r="P260" i="2"/>
  <c r="BK261" i="2"/>
  <c r="BK260" i="2"/>
  <c r="J260" i="2" s="1"/>
  <c r="J103" i="2" s="1"/>
  <c r="J261" i="2"/>
  <c r="BE261" i="2" s="1"/>
  <c r="BI249" i="2"/>
  <c r="BH249" i="2"/>
  <c r="BG249" i="2"/>
  <c r="BF249" i="2"/>
  <c r="T249" i="2"/>
  <c r="R249" i="2"/>
  <c r="P249" i="2"/>
  <c r="BK249" i="2"/>
  <c r="J249" i="2"/>
  <c r="BE249" i="2"/>
  <c r="BI248" i="2"/>
  <c r="BH248" i="2"/>
  <c r="BG248" i="2"/>
  <c r="BF248" i="2"/>
  <c r="T248" i="2"/>
  <c r="R248" i="2"/>
  <c r="P248" i="2"/>
  <c r="BK248" i="2"/>
  <c r="J248" i="2"/>
  <c r="BE248" i="2"/>
  <c r="BI247" i="2"/>
  <c r="BH247" i="2"/>
  <c r="BG247" i="2"/>
  <c r="BF247" i="2"/>
  <c r="T247" i="2"/>
  <c r="R247" i="2"/>
  <c r="P247" i="2"/>
  <c r="BK247" i="2"/>
  <c r="J247" i="2"/>
  <c r="BE247" i="2"/>
  <c r="BI246" i="2"/>
  <c r="BH246" i="2"/>
  <c r="BG246" i="2"/>
  <c r="BF246" i="2"/>
  <c r="T246" i="2"/>
  <c r="R246" i="2"/>
  <c r="P246" i="2"/>
  <c r="BK246" i="2"/>
  <c r="J246" i="2"/>
  <c r="BE246" i="2"/>
  <c r="BI238" i="2"/>
  <c r="BH238" i="2"/>
  <c r="BG238" i="2"/>
  <c r="BF238" i="2"/>
  <c r="T238" i="2"/>
  <c r="R238" i="2"/>
  <c r="P238" i="2"/>
  <c r="BK238" i="2"/>
  <c r="J238" i="2"/>
  <c r="BE238" i="2"/>
  <c r="BI236" i="2"/>
  <c r="BH236" i="2"/>
  <c r="BG236" i="2"/>
  <c r="BF236" i="2"/>
  <c r="T236" i="2"/>
  <c r="R236" i="2"/>
  <c r="P236" i="2"/>
  <c r="BK236" i="2"/>
  <c r="J236" i="2"/>
  <c r="BE236" i="2"/>
  <c r="BI234" i="2"/>
  <c r="BH234" i="2"/>
  <c r="BG234" i="2"/>
  <c r="BF234" i="2"/>
  <c r="T234" i="2"/>
  <c r="R234" i="2"/>
  <c r="P234" i="2"/>
  <c r="BK234" i="2"/>
  <c r="J234" i="2"/>
  <c r="BE234" i="2"/>
  <c r="BI226" i="2"/>
  <c r="BH226" i="2"/>
  <c r="BG226" i="2"/>
  <c r="BF226" i="2"/>
  <c r="T226" i="2"/>
  <c r="R226" i="2"/>
  <c r="P226" i="2"/>
  <c r="BK226" i="2"/>
  <c r="J226" i="2"/>
  <c r="BE226" i="2"/>
  <c r="BI225" i="2"/>
  <c r="BH225" i="2"/>
  <c r="BG225" i="2"/>
  <c r="BF225" i="2"/>
  <c r="T225" i="2"/>
  <c r="R225" i="2"/>
  <c r="P225" i="2"/>
  <c r="BK225" i="2"/>
  <c r="J225" i="2"/>
  <c r="BE225" i="2"/>
  <c r="BI223" i="2"/>
  <c r="BH223" i="2"/>
  <c r="BG223" i="2"/>
  <c r="BF223" i="2"/>
  <c r="T223" i="2"/>
  <c r="R223" i="2"/>
  <c r="P223" i="2"/>
  <c r="BK223" i="2"/>
  <c r="J223" i="2"/>
  <c r="BE223" i="2"/>
  <c r="BI215" i="2"/>
  <c r="BH215" i="2"/>
  <c r="BG215" i="2"/>
  <c r="BF215" i="2"/>
  <c r="T215" i="2"/>
  <c r="R215" i="2"/>
  <c r="P215" i="2"/>
  <c r="BK215" i="2"/>
  <c r="J215" i="2"/>
  <c r="BE215" i="2"/>
  <c r="BI213" i="2"/>
  <c r="BH213" i="2"/>
  <c r="BG213" i="2"/>
  <c r="BF213" i="2"/>
  <c r="T213" i="2"/>
  <c r="R213" i="2"/>
  <c r="P213" i="2"/>
  <c r="BK213" i="2"/>
  <c r="J213" i="2"/>
  <c r="BE213" i="2"/>
  <c r="BI212" i="2"/>
  <c r="BH212" i="2"/>
  <c r="BG212" i="2"/>
  <c r="BF212" i="2"/>
  <c r="T212" i="2"/>
  <c r="R212" i="2"/>
  <c r="P212" i="2"/>
  <c r="BK212" i="2"/>
  <c r="J212" i="2"/>
  <c r="BE212" i="2"/>
  <c r="BI210" i="2"/>
  <c r="BH210" i="2"/>
  <c r="BG210" i="2"/>
  <c r="BF210" i="2"/>
  <c r="T210" i="2"/>
  <c r="R210" i="2"/>
  <c r="P210" i="2"/>
  <c r="BK210" i="2"/>
  <c r="J210" i="2"/>
  <c r="BE210" i="2"/>
  <c r="BI193" i="2"/>
  <c r="BH193" i="2"/>
  <c r="BG193" i="2"/>
  <c r="BF193" i="2"/>
  <c r="T193" i="2"/>
  <c r="R193" i="2"/>
  <c r="P193" i="2"/>
  <c r="BK193" i="2"/>
  <c r="J193" i="2"/>
  <c r="BE193" i="2"/>
  <c r="BI188" i="2"/>
  <c r="BH188" i="2"/>
  <c r="BG188" i="2"/>
  <c r="BF188" i="2"/>
  <c r="T188" i="2"/>
  <c r="T187" i="2"/>
  <c r="R188" i="2"/>
  <c r="R187" i="2"/>
  <c r="P188" i="2"/>
  <c r="P187" i="2"/>
  <c r="BK188" i="2"/>
  <c r="BK187" i="2"/>
  <c r="J187" i="2" s="1"/>
  <c r="J102" i="2" s="1"/>
  <c r="J188" i="2"/>
  <c r="BE188" i="2" s="1"/>
  <c r="BI186" i="2"/>
  <c r="BH186" i="2"/>
  <c r="BG186" i="2"/>
  <c r="BF186" i="2"/>
  <c r="T186" i="2"/>
  <c r="R186" i="2"/>
  <c r="P186" i="2"/>
  <c r="BK186" i="2"/>
  <c r="J186" i="2"/>
  <c r="BE186" i="2"/>
  <c r="BI185" i="2"/>
  <c r="BH185" i="2"/>
  <c r="BG185" i="2"/>
  <c r="BF185" i="2"/>
  <c r="T185" i="2"/>
  <c r="R185" i="2"/>
  <c r="P185" i="2"/>
  <c r="BK185" i="2"/>
  <c r="J185" i="2"/>
  <c r="BE185" i="2"/>
  <c r="BI184" i="2"/>
  <c r="BH184" i="2"/>
  <c r="BG184" i="2"/>
  <c r="BF184" i="2"/>
  <c r="T184" i="2"/>
  <c r="T183" i="2"/>
  <c r="R184" i="2"/>
  <c r="R183" i="2"/>
  <c r="P184" i="2"/>
  <c r="P183" i="2"/>
  <c r="BK184" i="2"/>
  <c r="BK183" i="2"/>
  <c r="J183" i="2" s="1"/>
  <c r="J101" i="2" s="1"/>
  <c r="J184" i="2"/>
  <c r="BE184" i="2" s="1"/>
  <c r="BI180" i="2"/>
  <c r="BH180" i="2"/>
  <c r="BG180" i="2"/>
  <c r="BF180" i="2"/>
  <c r="T180" i="2"/>
  <c r="R180" i="2"/>
  <c r="P180" i="2"/>
  <c r="BK180" i="2"/>
  <c r="J180" i="2"/>
  <c r="BE180" i="2"/>
  <c r="BI179" i="2"/>
  <c r="BH179" i="2"/>
  <c r="BG179" i="2"/>
  <c r="BF179" i="2"/>
  <c r="T179" i="2"/>
  <c r="T178" i="2"/>
  <c r="R179" i="2"/>
  <c r="R178" i="2"/>
  <c r="P179" i="2"/>
  <c r="P178" i="2"/>
  <c r="BK179" i="2"/>
  <c r="BK178" i="2"/>
  <c r="J178" i="2" s="1"/>
  <c r="J100" i="2" s="1"/>
  <c r="J179" i="2"/>
  <c r="BE179" i="2" s="1"/>
  <c r="BI177" i="2"/>
  <c r="BH177" i="2"/>
  <c r="BG177" i="2"/>
  <c r="BF177" i="2"/>
  <c r="T177" i="2"/>
  <c r="R177" i="2"/>
  <c r="P177" i="2"/>
  <c r="BK177" i="2"/>
  <c r="J177" i="2"/>
  <c r="BE177" i="2"/>
  <c r="BI174" i="2"/>
  <c r="BH174" i="2"/>
  <c r="BG174" i="2"/>
  <c r="BF174" i="2"/>
  <c r="T174" i="2"/>
  <c r="R174" i="2"/>
  <c r="P174" i="2"/>
  <c r="BK174" i="2"/>
  <c r="J174" i="2"/>
  <c r="BE174" i="2"/>
  <c r="BI171" i="2"/>
  <c r="BH171" i="2"/>
  <c r="BG171" i="2"/>
  <c r="BF171" i="2"/>
  <c r="T171" i="2"/>
  <c r="T170" i="2"/>
  <c r="R171" i="2"/>
  <c r="R170" i="2"/>
  <c r="P171" i="2"/>
  <c r="P170" i="2"/>
  <c r="BK171" i="2"/>
  <c r="BK170" i="2"/>
  <c r="J170" i="2" s="1"/>
  <c r="J99" i="2" s="1"/>
  <c r="J171" i="2"/>
  <c r="BE171" i="2" s="1"/>
  <c r="BI164" i="2"/>
  <c r="BH164" i="2"/>
  <c r="BG164" i="2"/>
  <c r="BF164" i="2"/>
  <c r="T164" i="2"/>
  <c r="R164" i="2"/>
  <c r="P164" i="2"/>
  <c r="BK164" i="2"/>
  <c r="J164" i="2"/>
  <c r="BE164" i="2"/>
  <c r="BI160" i="2"/>
  <c r="BH160" i="2"/>
  <c r="BG160" i="2"/>
  <c r="BF160" i="2"/>
  <c r="T160" i="2"/>
  <c r="R160" i="2"/>
  <c r="P160" i="2"/>
  <c r="BK160" i="2"/>
  <c r="J160" i="2"/>
  <c r="BE160" i="2"/>
  <c r="BI159" i="2"/>
  <c r="BH159" i="2"/>
  <c r="BG159" i="2"/>
  <c r="BF159" i="2"/>
  <c r="T159" i="2"/>
  <c r="R159" i="2"/>
  <c r="P159" i="2"/>
  <c r="BK159" i="2"/>
  <c r="J159" i="2"/>
  <c r="BE159" i="2"/>
  <c r="BI158" i="2"/>
  <c r="BH158" i="2"/>
  <c r="BG158" i="2"/>
  <c r="BF158" i="2"/>
  <c r="T158" i="2"/>
  <c r="R158" i="2"/>
  <c r="P158" i="2"/>
  <c r="BK158" i="2"/>
  <c r="J158" i="2"/>
  <c r="BE158" i="2"/>
  <c r="BI155" i="2"/>
  <c r="BH155" i="2"/>
  <c r="BG155" i="2"/>
  <c r="BF155" i="2"/>
  <c r="T155" i="2"/>
  <c r="R155" i="2"/>
  <c r="P155" i="2"/>
  <c r="BK155" i="2"/>
  <c r="J155" i="2"/>
  <c r="BE155" i="2"/>
  <c r="BI149" i="2"/>
  <c r="BH149" i="2"/>
  <c r="BG149" i="2"/>
  <c r="BF149" i="2"/>
  <c r="T149" i="2"/>
  <c r="R149" i="2"/>
  <c r="P149" i="2"/>
  <c r="BK149" i="2"/>
  <c r="J149" i="2"/>
  <c r="BE149" i="2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/>
  <c r="BI144" i="2"/>
  <c r="BH144" i="2"/>
  <c r="BG144" i="2"/>
  <c r="BF144" i="2"/>
  <c r="T144" i="2"/>
  <c r="R144" i="2"/>
  <c r="P144" i="2"/>
  <c r="BK144" i="2"/>
  <c r="J144" i="2"/>
  <c r="BE144" i="2"/>
  <c r="BI141" i="2"/>
  <c r="BH141" i="2"/>
  <c r="BG141" i="2"/>
  <c r="BF141" i="2"/>
  <c r="T141" i="2"/>
  <c r="R141" i="2"/>
  <c r="P141" i="2"/>
  <c r="BK141" i="2"/>
  <c r="J141" i="2"/>
  <c r="BE141" i="2"/>
  <c r="BI135" i="2"/>
  <c r="F39" i="2"/>
  <c r="BD95" i="1" s="1"/>
  <c r="BD94" i="1" s="1"/>
  <c r="W36" i="1" s="1"/>
  <c r="BH135" i="2"/>
  <c r="F38" i="2" s="1"/>
  <c r="BC95" i="1" s="1"/>
  <c r="BC94" i="1" s="1"/>
  <c r="BG135" i="2"/>
  <c r="F37" i="2"/>
  <c r="BB95" i="1" s="1"/>
  <c r="BB94" i="1" s="1"/>
  <c r="BF135" i="2"/>
  <c r="F36" i="2" s="1"/>
  <c r="BA95" i="1" s="1"/>
  <c r="T135" i="2"/>
  <c r="T134" i="2"/>
  <c r="T133" i="2" s="1"/>
  <c r="T132" i="2" s="1"/>
  <c r="R135" i="2"/>
  <c r="R134" i="2"/>
  <c r="R133" i="2" s="1"/>
  <c r="R132" i="2" s="1"/>
  <c r="P135" i="2"/>
  <c r="P134" i="2"/>
  <c r="P133" i="2" s="1"/>
  <c r="P132" i="2" s="1"/>
  <c r="AU95" i="1" s="1"/>
  <c r="BK135" i="2"/>
  <c r="BK134" i="2" s="1"/>
  <c r="J135" i="2"/>
  <c r="BE135" i="2" s="1"/>
  <c r="J129" i="2"/>
  <c r="F128" i="2"/>
  <c r="F126" i="2"/>
  <c r="E124" i="2"/>
  <c r="J31" i="2"/>
  <c r="J92" i="2"/>
  <c r="F91" i="2"/>
  <c r="F89" i="2"/>
  <c r="E87" i="2"/>
  <c r="J21" i="2"/>
  <c r="E21" i="2"/>
  <c r="J128" i="2"/>
  <c r="J91" i="2"/>
  <c r="J20" i="2"/>
  <c r="J18" i="2"/>
  <c r="E18" i="2"/>
  <c r="F129" i="2" s="1"/>
  <c r="J17" i="2"/>
  <c r="J12" i="2"/>
  <c r="J126" i="2" s="1"/>
  <c r="E7" i="2"/>
  <c r="E122" i="2"/>
  <c r="E85" i="2"/>
  <c r="AK27" i="1"/>
  <c r="AS96" i="1"/>
  <c r="AS94" i="1"/>
  <c r="AT100" i="1"/>
  <c r="AT99" i="1"/>
  <c r="L90" i="1"/>
  <c r="AM90" i="1"/>
  <c r="AM89" i="1"/>
  <c r="L89" i="1"/>
  <c r="AM87" i="1"/>
  <c r="L87" i="1"/>
  <c r="L85" i="1"/>
  <c r="L84" i="1"/>
  <c r="J292" i="2" l="1"/>
  <c r="J106" i="2" s="1"/>
  <c r="BK291" i="2"/>
  <c r="J291" i="2" s="1"/>
  <c r="J105" i="2" s="1"/>
  <c r="F35" i="2"/>
  <c r="AZ95" i="1" s="1"/>
  <c r="J35" i="2"/>
  <c r="AV95" i="1" s="1"/>
  <c r="AY94" i="1"/>
  <c r="W35" i="1"/>
  <c r="R133" i="4"/>
  <c r="R132" i="4" s="1"/>
  <c r="J133" i="3"/>
  <c r="J99" i="3" s="1"/>
  <c r="F37" i="4"/>
  <c r="AZ98" i="1" s="1"/>
  <c r="J37" i="4"/>
  <c r="AV98" i="1" s="1"/>
  <c r="AT98" i="1" s="1"/>
  <c r="J134" i="2"/>
  <c r="J98" i="2" s="1"/>
  <c r="BK133" i="2"/>
  <c r="W34" i="1"/>
  <c r="AX94" i="1"/>
  <c r="F37" i="3"/>
  <c r="AZ97" i="1" s="1"/>
  <c r="J134" i="4"/>
  <c r="J100" i="4" s="1"/>
  <c r="BK133" i="4"/>
  <c r="J36" i="2"/>
  <c r="AW95" i="1" s="1"/>
  <c r="F38" i="3"/>
  <c r="BA97" i="1" s="1"/>
  <c r="BA96" i="1" s="1"/>
  <c r="AW96" i="1" s="1"/>
  <c r="J160" i="4"/>
  <c r="J105" i="4" s="1"/>
  <c r="BK159" i="4"/>
  <c r="J159" i="4" s="1"/>
  <c r="J104" i="4" s="1"/>
  <c r="P125" i="6"/>
  <c r="AU100" i="1" s="1"/>
  <c r="AU94" i="1" s="1"/>
  <c r="J89" i="2"/>
  <c r="F92" i="2"/>
  <c r="J91" i="4"/>
  <c r="F94" i="4"/>
  <c r="P130" i="6"/>
  <c r="BK163" i="3"/>
  <c r="J163" i="3" s="1"/>
  <c r="J104" i="3" s="1"/>
  <c r="E85" i="4"/>
  <c r="J93" i="4"/>
  <c r="T125" i="6"/>
  <c r="R130" i="6"/>
  <c r="R125" i="6" s="1"/>
  <c r="J169" i="5"/>
  <c r="J105" i="5" s="1"/>
  <c r="BK168" i="5"/>
  <c r="J168" i="5" s="1"/>
  <c r="J104" i="5" s="1"/>
  <c r="J35" i="7"/>
  <c r="AV101" i="1" s="1"/>
  <c r="AT101" i="1" s="1"/>
  <c r="F37" i="5"/>
  <c r="AZ99" i="1" s="1"/>
  <c r="F35" i="6"/>
  <c r="AZ100" i="1" s="1"/>
  <c r="F35" i="7"/>
  <c r="AZ101" i="1" s="1"/>
  <c r="BK132" i="5"/>
  <c r="BK126" i="6"/>
  <c r="BK130" i="6"/>
  <c r="J130" i="6" s="1"/>
  <c r="J99" i="6" s="1"/>
  <c r="BK126" i="7"/>
  <c r="J126" i="6" l="1"/>
  <c r="J97" i="6" s="1"/>
  <c r="BK125" i="6"/>
  <c r="J125" i="6" s="1"/>
  <c r="J96" i="6" s="1"/>
  <c r="J133" i="4"/>
  <c r="J99" i="4" s="1"/>
  <c r="BK132" i="4"/>
  <c r="J132" i="4" s="1"/>
  <c r="J98" i="4" s="1"/>
  <c r="J132" i="5"/>
  <c r="J99" i="5" s="1"/>
  <c r="BK131" i="5"/>
  <c r="J131" i="5" s="1"/>
  <c r="J98" i="5" s="1"/>
  <c r="J133" i="2"/>
  <c r="J97" i="2" s="1"/>
  <c r="BK132" i="2"/>
  <c r="J132" i="2" s="1"/>
  <c r="J96" i="2" s="1"/>
  <c r="BK132" i="3"/>
  <c r="J132" i="3" s="1"/>
  <c r="J98" i="3" s="1"/>
  <c r="J126" i="7"/>
  <c r="J97" i="7" s="1"/>
  <c r="BK125" i="7"/>
  <c r="J125" i="7" s="1"/>
  <c r="J96" i="7" s="1"/>
  <c r="AZ96" i="1"/>
  <c r="AV96" i="1" s="1"/>
  <c r="AT96" i="1" s="1"/>
  <c r="BA94" i="1"/>
  <c r="AT95" i="1"/>
  <c r="J30" i="7" l="1"/>
  <c r="J32" i="7" s="1"/>
  <c r="J106" i="7"/>
  <c r="J111" i="4"/>
  <c r="J32" i="4"/>
  <c r="J34" i="4" s="1"/>
  <c r="J32" i="5"/>
  <c r="J34" i="5" s="1"/>
  <c r="J110" i="5"/>
  <c r="AW94" i="1"/>
  <c r="AK33" i="1" s="1"/>
  <c r="W33" i="1"/>
  <c r="J32" i="3"/>
  <c r="J34" i="3" s="1"/>
  <c r="J111" i="3"/>
  <c r="J30" i="6"/>
  <c r="J32" i="6" s="1"/>
  <c r="J106" i="6"/>
  <c r="J113" i="2"/>
  <c r="J30" i="2"/>
  <c r="J32" i="2" s="1"/>
  <c r="AZ94" i="1"/>
  <c r="AG98" i="1" l="1"/>
  <c r="AN98" i="1" s="1"/>
  <c r="J43" i="4"/>
  <c r="AG100" i="1"/>
  <c r="AN100" i="1" s="1"/>
  <c r="J41" i="6"/>
  <c r="AG95" i="1"/>
  <c r="J41" i="2"/>
  <c r="W32" i="1"/>
  <c r="AV94" i="1"/>
  <c r="AG97" i="1"/>
  <c r="J43" i="3"/>
  <c r="AG99" i="1"/>
  <c r="AN99" i="1" s="1"/>
  <c r="J43" i="5"/>
  <c r="AG101" i="1"/>
  <c r="AN101" i="1" s="1"/>
  <c r="J41" i="7"/>
  <c r="AT94" i="1" l="1"/>
  <c r="AK32" i="1"/>
  <c r="AN97" i="1"/>
  <c r="AG96" i="1"/>
  <c r="AN96" i="1" s="1"/>
  <c r="AN95" i="1"/>
  <c r="AG94" i="1" l="1"/>
  <c r="AK26" i="1" l="1"/>
  <c r="AK29" i="1" s="1"/>
  <c r="AK38" i="1" s="1"/>
  <c r="AG105" i="1"/>
  <c r="AN94" i="1"/>
  <c r="AN105" i="1" s="1"/>
</calcChain>
</file>

<file path=xl/sharedStrings.xml><?xml version="1.0" encoding="utf-8"?>
<sst xmlns="http://schemas.openxmlformats.org/spreadsheetml/2006/main" count="5467" uniqueCount="799">
  <si>
    <t>Export Komplet</t>
  </si>
  <si>
    <t/>
  </si>
  <si>
    <t>2.0</t>
  </si>
  <si>
    <t>ZAMOK</t>
  </si>
  <si>
    <t>False</t>
  </si>
  <si>
    <t>{b670b854-3852-4537-9c91-25c943fe74b0}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</si>
  <si>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</si>
  <si>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</si>
  <si>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</si>
  <si>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</si>
  <si>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</si>
  <si>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</si>
  <si>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</si>
  <si>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159/2019</t>
  </si>
  <si>
    <t>Stavba:</t>
  </si>
  <si>
    <t>Orientační ocenění podle THÚ - budova Obecního úřadu</t>
  </si>
  <si>
    <t>KSO:</t>
  </si>
  <si>
    <t>CC-CZ:</t>
  </si>
  <si>
    <t>Místo:</t>
  </si>
  <si>
    <t>Loděnice</t>
  </si>
  <si>
    <t>Datum:</t>
  </si>
  <si>
    <t>9. 11. 2019</t>
  </si>
  <si>
    <t>Zadavatel:</t>
  </si>
  <si>
    <t>IČ:</t>
  </si>
  <si>
    <t>Obec Loděnice</t>
  </si>
  <si>
    <t>DIČ:</t>
  </si>
  <si>
    <t>Zhotovitel:</t>
  </si>
  <si>
    <t xml:space="preserve"> </t>
  </si>
  <si>
    <t>Projektant:</t>
  </si>
  <si>
    <t>True</t>
  </si>
  <si>
    <t>Zpracovatel:</t>
  </si>
  <si>
    <t>Zdeněk Drda</t>
  </si>
  <si>
    <t>Poznámka:</t>
  </si>
  <si>
    <t xml:space="preserve">Ceny jsou orientační stanovené podle THÚ, protože není celková dokumentace fasád, dveřních a okeních otvorů  a dolumentace výtahu. Přesnou cenu lze vypracovat až na základě kompletní dokumentace a statického posudku. 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</si>
  <si>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</si>
  <si>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</si>
  <si>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</si>
  <si>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</si>
  <si>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</si>
  <si>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</si>
  <si>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</si>
  <si>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</si>
  <si>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</si>
  <si>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</si>
  <si>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</si>
  <si>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</si>
  <si>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</si>
  <si>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</si>
  <si>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</si>
  <si>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</si>
  <si>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</si>
  <si>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</si>
  <si>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</si>
  <si>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</si>
  <si>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</si>
  <si>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</si>
  <si>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</si>
  <si>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</si>
  <si>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</si>
  <si>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</si>
  <si>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</si>
  <si>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</si>
  <si>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</si>
  <si>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</si>
  <si>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</si>
  <si>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</si>
  <si>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</si>
  <si>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</si>
  <si>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</si>
  <si>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</si>
  <si>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</si>
  <si>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</si>
  <si>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</si>
  <si>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</si>
  <si>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</si>
  <si>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</si>
  <si>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</si>
  <si>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</si>
  <si>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</si>
  <si>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</si>
  <si>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</si>
  <si>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</si>
  <si>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Fasády</t>
  </si>
  <si>
    <t>STA</t>
  </si>
  <si>
    <t>1</t>
  </si>
  <si>
    <t>{6b94f739-02bb-40e0-9999-5ae91c627d78}</t>
  </si>
  <si>
    <t>2</t>
  </si>
  <si>
    <t>SO-02</t>
  </si>
  <si>
    <t xml:space="preserve">Výplně otvorů </t>
  </si>
  <si>
    <t>{556ee084-e9a8-4732-88fd-ac56cec05958}</t>
  </si>
  <si>
    <t>SO-02A</t>
  </si>
  <si>
    <t>Přízemí</t>
  </si>
  <si>
    <t>Soupis</t>
  </si>
  <si>
    <t>{a4e02784-5362-4086-8121-02c92e8ca4f2}</t>
  </si>
  <si>
    <t>SO-02B</t>
  </si>
  <si>
    <t>1NP podlaží</t>
  </si>
  <si>
    <t>{39d6e5c0-1543-48a8-af25-d2b00d049228}</t>
  </si>
  <si>
    <t>SO-02C</t>
  </si>
  <si>
    <t>Podkroví</t>
  </si>
  <si>
    <t>{59d459c6-72a4-46ab-b24f-f90c6505d5db}</t>
  </si>
  <si>
    <t>SO-03</t>
  </si>
  <si>
    <t>Výtah vč. stavebních úprav</t>
  </si>
  <si>
    <t>{63afe413-8eec-4842-b629-4df5e1d5be1b}</t>
  </si>
  <si>
    <t>SO-04</t>
  </si>
  <si>
    <t>VRN - vedleší rozpočtové náklady</t>
  </si>
  <si>
    <t>{9d8f0142-0ab9-4573-9024-833b97f32fe7}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</si>
  <si>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</si>
  <si>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</si>
  <si>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</si>
  <si>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</si>
  <si>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KRYCÍ LIST SOUPISU PRACÍ</t>
  </si>
  <si>
    <t>Objekt:</t>
  </si>
  <si>
    <t>SO-01 - Fasády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</si>
  <si>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</si>
  <si>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</si>
  <si>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</si>
  <si>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</si>
  <si>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</si>
  <si>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</si>
  <si>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</si>
  <si>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</si>
  <si>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</si>
  <si>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</si>
  <si>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</si>
  <si>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</si>
  <si>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</si>
  <si>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</si>
  <si>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</si>
  <si>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</si>
  <si>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</si>
  <si>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764 - Konstrukce klempířské</t>
  </si>
  <si>
    <t xml:space="preserve">    783 - Dokončovací práce - nátěry</t>
  </si>
  <si>
    <t>2)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</si>
  <si>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</si>
  <si>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</si>
  <si>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</si>
  <si>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</si>
  <si>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</si>
  <si>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</si>
  <si>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</si>
  <si>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</si>
  <si>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</si>
  <si>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</si>
  <si>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</si>
  <si>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</si>
  <si>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</si>
  <si>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</si>
  <si>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</si>
  <si>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</si>
  <si>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</si>
  <si>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</si>
  <si>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</si>
  <si>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ručně-pro zpětné použití</t>
  </si>
  <si>
    <t>m2</t>
  </si>
  <si>
    <t>CS ÚRS 2019 01</t>
  </si>
  <si>
    <t>4</t>
  </si>
  <si>
    <t>-2047032004</t>
  </si>
  <si>
    <t>VV</t>
  </si>
  <si>
    <t>Strana dvorní</t>
  </si>
  <si>
    <t>26*1,5</t>
  </si>
  <si>
    <t>Strana od náměstí</t>
  </si>
  <si>
    <t>25,85*1,2</t>
  </si>
  <si>
    <t>Součet</t>
  </si>
  <si>
    <t>113107312</t>
  </si>
  <si>
    <t>Odstranění podkladu z kameniva těženého tl 200 mm strojně pl do 50 m2</t>
  </si>
  <si>
    <t>738850722</t>
  </si>
  <si>
    <t>70,02</t>
  </si>
  <si>
    <t>3</t>
  </si>
  <si>
    <t>132212202</t>
  </si>
  <si>
    <t>Hloubení rýh š přes 600 do 2000 mm ručním nebo pneum nářadím v nesoudržných horninách tř. 3</t>
  </si>
  <si>
    <t>m3</t>
  </si>
  <si>
    <t>-582668485</t>
  </si>
  <si>
    <t>70,02*1,2</t>
  </si>
  <si>
    <t>132212209</t>
  </si>
  <si>
    <t>Příplatek za lepivost u hloubení rýh š do 2000 mm ručním nebo pneum nářadím v hornině tř. 3</t>
  </si>
  <si>
    <t>54956801</t>
  </si>
  <si>
    <t>5</t>
  </si>
  <si>
    <t>162201102</t>
  </si>
  <si>
    <t>Vodorovné přemístění do 50 m výkopku/sypaniny z horniny tř. 1 až 4</t>
  </si>
  <si>
    <t>-1987587777</t>
  </si>
  <si>
    <t>6</t>
  </si>
  <si>
    <t>162701105</t>
  </si>
  <si>
    <t>Vodorovné přemístění do 10000 m výkopku/sypaniny z horniny tř. 1 až 4</t>
  </si>
  <si>
    <t>1661250213</t>
  </si>
  <si>
    <t>Odvoz přebytečné zeminy</t>
  </si>
  <si>
    <t>84,024</t>
  </si>
  <si>
    <t>Odpočet zpětný zásyp</t>
  </si>
  <si>
    <t>-35,01</t>
  </si>
  <si>
    <t>7</t>
  </si>
  <si>
    <t>162701109</t>
  </si>
  <si>
    <t>Příplatek k vodorovnému přemístění výkopku/sypaniny z horniny tř. 1 až 4 ZKD 1000 m přes 10000 m</t>
  </si>
  <si>
    <t>2038704049</t>
  </si>
  <si>
    <t>49,04*35</t>
  </si>
  <si>
    <t>8</t>
  </si>
  <si>
    <t>167101101</t>
  </si>
  <si>
    <t>Nakládání výkopku z hornin tř. 1 až 4 do 100 m3</t>
  </si>
  <si>
    <t>-1160157281</t>
  </si>
  <si>
    <t>9</t>
  </si>
  <si>
    <t>171201201</t>
  </si>
  <si>
    <t>Uložení sypaniny na skládky</t>
  </si>
  <si>
    <t>-1738483694</t>
  </si>
  <si>
    <t>10</t>
  </si>
  <si>
    <t>171201211</t>
  </si>
  <si>
    <t>Poplatek za uložení stavebního odpadu - zeminy a kameniva na skládce</t>
  </si>
  <si>
    <t>t</t>
  </si>
  <si>
    <t>1799196145</t>
  </si>
  <si>
    <t>Koeficient 1,6</t>
  </si>
  <si>
    <t>49,014*1,6</t>
  </si>
  <si>
    <t>11</t>
  </si>
  <si>
    <t>174101101</t>
  </si>
  <si>
    <t>Zásyp jam, šachet rýh nebo kolem objektů sypaninou se zhutněním</t>
  </si>
  <si>
    <t>-1937780743</t>
  </si>
  <si>
    <t>Zpětný zásyp vytěženou zeminou</t>
  </si>
  <si>
    <t>Odpočet zásyp štěrkem</t>
  </si>
  <si>
    <t>Zakládání</t>
  </si>
  <si>
    <t>12</t>
  </si>
  <si>
    <t>211561111</t>
  </si>
  <si>
    <t>Výplň odvodňovacích žeber nebo trativodů kamenivem hrubým drceným frakce 4 až 16 mm</t>
  </si>
  <si>
    <t>-1781112273</t>
  </si>
  <si>
    <t>35,01*1</t>
  </si>
  <si>
    <t>13</t>
  </si>
  <si>
    <t>211971121</t>
  </si>
  <si>
    <t>Zřízení opláštění žeber nebo trativodů geotextilií v rýze nebo zářezu sklonu přes 1:2 š do 2,5 m</t>
  </si>
  <si>
    <t>1595165641</t>
  </si>
  <si>
    <t>35,01*1,6</t>
  </si>
  <si>
    <t>14</t>
  </si>
  <si>
    <t>M</t>
  </si>
  <si>
    <t>69311080</t>
  </si>
  <si>
    <t>geotextilie netkaná separační, ochranná, filtrační, drenážní PES 200g/m2</t>
  </si>
  <si>
    <t>-2119863411</t>
  </si>
  <si>
    <t>Vodorovné konstrukce</t>
  </si>
  <si>
    <t>451577777</t>
  </si>
  <si>
    <t>Podklad nebo lože pod dlažbu vodorovný nebo do sklonu 1:5 z kameniva těženého tl do 100 mm</t>
  </si>
  <si>
    <t>971389900</t>
  </si>
  <si>
    <t>16</t>
  </si>
  <si>
    <t>457311114</t>
  </si>
  <si>
    <t>Vyrovnávací nebo spádový beton C 12/15 včetně úpravy povrchu (spádový beton od budovy na dně výkopu)</t>
  </si>
  <si>
    <t>-132774765</t>
  </si>
  <si>
    <t>51,85*0,6*0,15</t>
  </si>
  <si>
    <t>Komunikace pozemní</t>
  </si>
  <si>
    <t>17</t>
  </si>
  <si>
    <t>564710011</t>
  </si>
  <si>
    <t>Podklad z kameniva hrubého drceného vel. 8-16 mm tl. 50 mm</t>
  </si>
  <si>
    <t>402979972</t>
  </si>
  <si>
    <t>18</t>
  </si>
  <si>
    <t>566901242</t>
  </si>
  <si>
    <t>Vyspravení podkladu po překopech ing sítí plochy přes 15 m2 kamenivem hrubým drceným tl. 150 mm</t>
  </si>
  <si>
    <t>1864969942</t>
  </si>
  <si>
    <t>19</t>
  </si>
  <si>
    <t>596211111</t>
  </si>
  <si>
    <t>Kladení zámkové dlažby komunikací pro pěší tl 60 mm skupiny A pl do 100 m2</t>
  </si>
  <si>
    <t>CS ÚRS 2019 02</t>
  </si>
  <si>
    <t>-1240230404</t>
  </si>
  <si>
    <t>Úpravy povrchů, podlahy a osazování výplní</t>
  </si>
  <si>
    <t>20</t>
  </si>
  <si>
    <t>621321131</t>
  </si>
  <si>
    <t>Potažení vnějších pohledů vápenocementovým aktivovaným štukem tloušťky do 3 mm (římsa+lodžie)</t>
  </si>
  <si>
    <t>-40533668</t>
  </si>
  <si>
    <t>25,85*1,3</t>
  </si>
  <si>
    <t>25,85*0,4</t>
  </si>
  <si>
    <t>27,3*0,5</t>
  </si>
  <si>
    <t>622131111</t>
  </si>
  <si>
    <t>Polymercementový spojovací můstek vnějších stěn nanášený ručně</t>
  </si>
  <si>
    <t>-1259395245</t>
  </si>
  <si>
    <t>Na stávající vikýře (čela)</t>
  </si>
  <si>
    <t>((3,3+2,8)/2*2,75)</t>
  </si>
  <si>
    <t>((4,4+3,8)/2*2,75)</t>
  </si>
  <si>
    <t>((8,5+7,9)/2*2,75)</t>
  </si>
  <si>
    <t>((5,6+5,05)/2*2,75)*2</t>
  </si>
  <si>
    <t>Mezisoučet</t>
  </si>
  <si>
    <t>Odpočet okna</t>
  </si>
  <si>
    <t>-4,12*1,14</t>
  </si>
  <si>
    <t>-4,28*1,14</t>
  </si>
  <si>
    <t>-2,21*1,14</t>
  </si>
  <si>
    <t>-3,12*1,14</t>
  </si>
  <si>
    <t>-4,95*1,14</t>
  </si>
  <si>
    <t>-1,92*1,14</t>
  </si>
  <si>
    <t>22</t>
  </si>
  <si>
    <t>622131121</t>
  </si>
  <si>
    <t>Penetrační disperzní nátěr vnějších stěn nanášený ručně</t>
  </si>
  <si>
    <t>-1832570423</t>
  </si>
  <si>
    <t>585,500+73,98</t>
  </si>
  <si>
    <t>23</t>
  </si>
  <si>
    <t>622211031</t>
  </si>
  <si>
    <t>Montáž kontaktního zateplení vnějších stěn lepením a mechanickým kotvením polystyrénových desek tl do 160 mm</t>
  </si>
  <si>
    <t>-841793184</t>
  </si>
  <si>
    <t>24</t>
  </si>
  <si>
    <t>28375951</t>
  </si>
  <si>
    <t>deska EPS 70 fasádní λ=0,039 tl 140mm</t>
  </si>
  <si>
    <t>420654840</t>
  </si>
  <si>
    <t>56,405*1,02 'Přepočtené koeficientem množství</t>
  </si>
  <si>
    <t>25</t>
  </si>
  <si>
    <t>622212051</t>
  </si>
  <si>
    <t>Montáž kontaktního zateplení vnějšího ostění, nadpraží nebo parapetu hl. špalety do 400 mm lepením desek z polystyrenu tl do 40 mm</t>
  </si>
  <si>
    <t>m</t>
  </si>
  <si>
    <t>837999924</t>
  </si>
  <si>
    <t>(4,12+1,14)*2*0,25</t>
  </si>
  <si>
    <t>(4,28+1,14)*2*0,25</t>
  </si>
  <si>
    <t>(2,21+1,14)*2*0,25</t>
  </si>
  <si>
    <t>(3,12+1,14)*2*0,25</t>
  </si>
  <si>
    <t>(4,95+1,14)*2*0,25</t>
  </si>
  <si>
    <t>(1,92+1,14)*2*0,25</t>
  </si>
  <si>
    <t>26</t>
  </si>
  <si>
    <t>28375932</t>
  </si>
  <si>
    <t>deska EPS 70 fasádní λ=0,039 tl 40mm</t>
  </si>
  <si>
    <t>681895605</t>
  </si>
  <si>
    <t>13,72*1,1 'Přepočtené koeficientem množství</t>
  </si>
  <si>
    <t>27</t>
  </si>
  <si>
    <t>622251101</t>
  </si>
  <si>
    <t>Příplatek k cenám kontaktního zateplení stěn za použití tepelněizolačních zátek z polystyrenu</t>
  </si>
  <si>
    <t>1048958580</t>
  </si>
  <si>
    <t>28</t>
  </si>
  <si>
    <t>622252002</t>
  </si>
  <si>
    <t>Montáž profilů kontaktního zateplení lepených</t>
  </si>
  <si>
    <t>-82816981</t>
  </si>
  <si>
    <t>(4,12+1,14)*2*2</t>
  </si>
  <si>
    <t>(4,28+1,14)*2*2</t>
  </si>
  <si>
    <t>(2,21+1,14)*2*2</t>
  </si>
  <si>
    <t>(3,12+1,14)*2*2</t>
  </si>
  <si>
    <t>(4,95+1,14)*2*2</t>
  </si>
  <si>
    <t>(1,92+1,14)*2*2</t>
  </si>
  <si>
    <t>29</t>
  </si>
  <si>
    <t>59051476</t>
  </si>
  <si>
    <t>profil okenní začišťovací se sklovláknitou armovací tkaninou 9mm/2,4m</t>
  </si>
  <si>
    <t>311702500</t>
  </si>
  <si>
    <t>54,88*1,05 'Přepočtené koeficientem množství</t>
  </si>
  <si>
    <t>30</t>
  </si>
  <si>
    <t>59051480</t>
  </si>
  <si>
    <t>profil rohový Al s tkaninou kontaktního zateplení</t>
  </si>
  <si>
    <t>-1602359495</t>
  </si>
  <si>
    <t>31</t>
  </si>
  <si>
    <t>622321131</t>
  </si>
  <si>
    <t>Potažení vnějších stěn vápenocementovým aktivovaným štukem tloušťky do 3 mm</t>
  </si>
  <si>
    <t>566234332</t>
  </si>
  <si>
    <t>56,405+13,72+585,5</t>
  </si>
  <si>
    <t>Odpočet otvory</t>
  </si>
  <si>
    <t>-85,792</t>
  </si>
  <si>
    <t>-16,28</t>
  </si>
  <si>
    <t>32</t>
  </si>
  <si>
    <t>622821012</t>
  </si>
  <si>
    <t>Vnější sanační štuková omítka pro vlhké a zasolené zdivo prováděná ručně</t>
  </si>
  <si>
    <t>-561000484</t>
  </si>
  <si>
    <t>33</t>
  </si>
  <si>
    <t>622821031</t>
  </si>
  <si>
    <t>Vnější vyrovnávací sanační omítka prováděná ručně</t>
  </si>
  <si>
    <t>-1951101765</t>
  </si>
  <si>
    <t>34</t>
  </si>
  <si>
    <t>629991011</t>
  </si>
  <si>
    <t>Zakrytí výplní otvorů a svislých ploch fólií přilepenou lepící páskou</t>
  </si>
  <si>
    <t>86650712</t>
  </si>
  <si>
    <t>35</t>
  </si>
  <si>
    <t>629995101</t>
  </si>
  <si>
    <t>Očištění vnějších ploch tlakovou vodou</t>
  </si>
  <si>
    <t>-1085967700</t>
  </si>
  <si>
    <t>Uliční část</t>
  </si>
  <si>
    <t>25,85*9</t>
  </si>
  <si>
    <t>11,5*2,2</t>
  </si>
  <si>
    <t>10,5*9</t>
  </si>
  <si>
    <t>10,5*5/2</t>
  </si>
  <si>
    <t>Dvorní část</t>
  </si>
  <si>
    <t>25,85*8</t>
  </si>
  <si>
    <t>Ostatní konstrukce a práce, bourání</t>
  </si>
  <si>
    <t>36</t>
  </si>
  <si>
    <t>941211112</t>
  </si>
  <si>
    <t>Montáž lešení řadového rámového lehkého zatížení do 200 kg/m2 š do 0,9 m v do 25 m</t>
  </si>
  <si>
    <t>408921557</t>
  </si>
  <si>
    <t>37</t>
  </si>
  <si>
    <t>941211211</t>
  </si>
  <si>
    <t>Příplatek k lešení řadovému rámovému lehkému š 0,9 m v do 25 m za první a ZKD den použití</t>
  </si>
  <si>
    <t>759194928</t>
  </si>
  <si>
    <t>785,360*60</t>
  </si>
  <si>
    <t>38</t>
  </si>
  <si>
    <t>941211812</t>
  </si>
  <si>
    <t>Demontáž lešení řadového rámového lehkého zatížení do 200 kg/m2 š do 0,9 m v do 25 m</t>
  </si>
  <si>
    <t>1841765475</t>
  </si>
  <si>
    <t>39</t>
  </si>
  <si>
    <t>944511111</t>
  </si>
  <si>
    <t>Montáž ochranné sítě z textilie z umělých vláken</t>
  </si>
  <si>
    <t>1569202602</t>
  </si>
  <si>
    <t>40</t>
  </si>
  <si>
    <t>944511211</t>
  </si>
  <si>
    <t>Příplatek k ochranné síti za první a ZKD den použití</t>
  </si>
  <si>
    <t>-193191172</t>
  </si>
  <si>
    <t>41</t>
  </si>
  <si>
    <t>944511811</t>
  </si>
  <si>
    <t>Demontáž ochranné sítě z textilie z umělých vláken</t>
  </si>
  <si>
    <t>-118648493</t>
  </si>
  <si>
    <t>42</t>
  </si>
  <si>
    <t>944711112</t>
  </si>
  <si>
    <t>Montáž záchytné stříšky š do 2 m</t>
  </si>
  <si>
    <t>-1681953701</t>
  </si>
  <si>
    <t>43</t>
  </si>
  <si>
    <t>944711212</t>
  </si>
  <si>
    <t>Příplatek k záchytné stříšce š do 2 m za první a ZKD den použití</t>
  </si>
  <si>
    <t>-608632822</t>
  </si>
  <si>
    <t>45,000*60</t>
  </si>
  <si>
    <t>44</t>
  </si>
  <si>
    <t>944711812</t>
  </si>
  <si>
    <t>Demontáž záchytné stříšky š do 2 m</t>
  </si>
  <si>
    <t>-471515848</t>
  </si>
  <si>
    <t>45</t>
  </si>
  <si>
    <t>952902021</t>
  </si>
  <si>
    <t>Čištění budov zametení hladkých podlah</t>
  </si>
  <si>
    <t>-847176620</t>
  </si>
  <si>
    <t>46</t>
  </si>
  <si>
    <t>953992322/R</t>
  </si>
  <si>
    <t>Demontáž a zpětná montáž (skříňky, informační tabule atd)</t>
  </si>
  <si>
    <t>kpl</t>
  </si>
  <si>
    <t>-849513127</t>
  </si>
  <si>
    <t>47</t>
  </si>
  <si>
    <t>978019391</t>
  </si>
  <si>
    <t>Otlučení (osekání) vnější vápenné nebo vápenocementové omítky stupně členitosti 3 až 5 do 100%</t>
  </si>
  <si>
    <t>2089752251</t>
  </si>
  <si>
    <t>Venkovní část (vlhké zdivo)</t>
  </si>
  <si>
    <t>((2+1)/2*25,85)</t>
  </si>
  <si>
    <t>10,7*0,9</t>
  </si>
  <si>
    <t>25,85*1,5</t>
  </si>
  <si>
    <t>-2,5*1,2*2</t>
  </si>
  <si>
    <t>-0,9*1*2*4</t>
  </si>
  <si>
    <t>48</t>
  </si>
  <si>
    <t>978023411</t>
  </si>
  <si>
    <t xml:space="preserve">Vyškrabání spár zdiva cihelného </t>
  </si>
  <si>
    <t>-668126454</t>
  </si>
  <si>
    <t>998</t>
  </si>
  <si>
    <t>Přesun hmot</t>
  </si>
  <si>
    <t>49</t>
  </si>
  <si>
    <t>998018002</t>
  </si>
  <si>
    <t>Přesun hmot ruční pro budovy v do 12 m</t>
  </si>
  <si>
    <t>1247585540</t>
  </si>
  <si>
    <t>PSV</t>
  </si>
  <si>
    <t>Práce a dodávky PSV</t>
  </si>
  <si>
    <t>711</t>
  </si>
  <si>
    <t>Izolace proti vodě, vlhkosti a plynům</t>
  </si>
  <si>
    <t>50</t>
  </si>
  <si>
    <t>711113121.RMM</t>
  </si>
  <si>
    <t>Izolace proti vlhkosti na svislé ploše za studena emulzí elastickou BORNIT 1K</t>
  </si>
  <si>
    <t>2117810845</t>
  </si>
  <si>
    <t>51,85*1,2</t>
  </si>
  <si>
    <t>51</t>
  </si>
  <si>
    <t>711491176</t>
  </si>
  <si>
    <t>Připevnění izolace proti tlakové vodě ukončovací lištou</t>
  </si>
  <si>
    <t>254747647</t>
  </si>
  <si>
    <t>52</t>
  </si>
  <si>
    <t>28323009</t>
  </si>
  <si>
    <t>lišta ukončovací pro drenážní fólie profilované</t>
  </si>
  <si>
    <t>574834263</t>
  </si>
  <si>
    <t>53</t>
  </si>
  <si>
    <t>31411100</t>
  </si>
  <si>
    <t>hřeb s podložkou pro fólie hydroizolační</t>
  </si>
  <si>
    <t>kus</t>
  </si>
  <si>
    <t>-2054175783</t>
  </si>
  <si>
    <t>54</t>
  </si>
  <si>
    <t>711491272</t>
  </si>
  <si>
    <t>Provedení izolace proti tlakové vodě svislé z textilií vrstva ochranná</t>
  </si>
  <si>
    <t>1485752142</t>
  </si>
  <si>
    <t>55</t>
  </si>
  <si>
    <t>69311270</t>
  </si>
  <si>
    <t>geotextilie netkaná separační, ochranná, filtrační, drenážní PES 400g/m2</t>
  </si>
  <si>
    <t>331304153</t>
  </si>
  <si>
    <t>62,22*1,05 'Přepočtené koeficientem množství</t>
  </si>
  <si>
    <t>56</t>
  </si>
  <si>
    <t>711786166</t>
  </si>
  <si>
    <t>Izolace proti vodě těsnění trubních prostupů do 500 mm tmelem a tkaninou (bude upřesněno dle skutečnosti)</t>
  </si>
  <si>
    <t>-173661293</t>
  </si>
  <si>
    <t>57</t>
  </si>
  <si>
    <t>58581210</t>
  </si>
  <si>
    <t>stěrka hydroizolační pružná</t>
  </si>
  <si>
    <t>kg</t>
  </si>
  <si>
    <t>-839362230</t>
  </si>
  <si>
    <t>25*0,66 'Přepočtené koeficientem množství</t>
  </si>
  <si>
    <t>58</t>
  </si>
  <si>
    <t>998711201</t>
  </si>
  <si>
    <t>Přesun hmot procentní pro izolace proti vodě, vlhkosti a plynům v objektech v do 6 m</t>
  </si>
  <si>
    <t>%</t>
  </si>
  <si>
    <t>1912386609</t>
  </si>
  <si>
    <t>764</t>
  </si>
  <si>
    <t>Konstrukce klempířské</t>
  </si>
  <si>
    <t>59</t>
  </si>
  <si>
    <t>764001911</t>
  </si>
  <si>
    <t>Napojení klempířských konstrukcí na stávající délky spoje přes 0,5 m</t>
  </si>
  <si>
    <t>-1707340575</t>
  </si>
  <si>
    <t>Napojení plechování (měděné) vikýřů</t>
  </si>
  <si>
    <t>65*0,5</t>
  </si>
  <si>
    <t>60</t>
  </si>
  <si>
    <t>764002851</t>
  </si>
  <si>
    <t>Demontáž oplechování parapetů do suti</t>
  </si>
  <si>
    <t>1886449167</t>
  </si>
  <si>
    <t>61</t>
  </si>
  <si>
    <t>764004803</t>
  </si>
  <si>
    <t>Demontáž podokapního žlabu k dalšímu použití</t>
  </si>
  <si>
    <t>1318660069</t>
  </si>
  <si>
    <t>25,85+18,5+25,85+21,3</t>
  </si>
  <si>
    <t>62</t>
  </si>
  <si>
    <t>764004863</t>
  </si>
  <si>
    <t>Demontáž svodu k dalšímu použití</t>
  </si>
  <si>
    <t>-135678212</t>
  </si>
  <si>
    <t>8+9,5+4+5+7,5</t>
  </si>
  <si>
    <t>63</t>
  </si>
  <si>
    <t>764236444</t>
  </si>
  <si>
    <t>Oplechování parapetů rovných celoplošně lepené z Cu plechu rš 330 mm</t>
  </si>
  <si>
    <t>-1874145686</t>
  </si>
  <si>
    <t>64</t>
  </si>
  <si>
    <t>764501103</t>
  </si>
  <si>
    <t>Montáž žlabu podokapního půlkulatého</t>
  </si>
  <si>
    <t>1218622729</t>
  </si>
  <si>
    <t>65</t>
  </si>
  <si>
    <t>764508131</t>
  </si>
  <si>
    <t>Montáž kruhového svodu</t>
  </si>
  <si>
    <t>864302351</t>
  </si>
  <si>
    <t>66</t>
  </si>
  <si>
    <t>764508132</t>
  </si>
  <si>
    <t>Montáž objímky kruhového svodu</t>
  </si>
  <si>
    <t>-379841708</t>
  </si>
  <si>
    <t>67</t>
  </si>
  <si>
    <t>764508134</t>
  </si>
  <si>
    <t>Montáž horního dvojitého kolena kruhového svodu</t>
  </si>
  <si>
    <t>-1952145679</t>
  </si>
  <si>
    <t>68</t>
  </si>
  <si>
    <t>998764202</t>
  </si>
  <si>
    <t>Přesun hmot procentní pro konstrukce klempířské v objektech v do 12 m</t>
  </si>
  <si>
    <t>303390381</t>
  </si>
  <si>
    <t>783</t>
  </si>
  <si>
    <t>Dokončovací práce - nátěry</t>
  </si>
  <si>
    <t>69</t>
  </si>
  <si>
    <t>783823163</t>
  </si>
  <si>
    <t>Penetrační silikátový nátěr omítek stupně členitosti 3</t>
  </si>
  <si>
    <t>795349470</t>
  </si>
  <si>
    <t>553,553+73,98+57,595</t>
  </si>
  <si>
    <t>70</t>
  </si>
  <si>
    <t>783826313</t>
  </si>
  <si>
    <t>Mikroarmovací silikátový nátěr omítek</t>
  </si>
  <si>
    <t>-985522621</t>
  </si>
  <si>
    <t>71</t>
  </si>
  <si>
    <t>783896303</t>
  </si>
  <si>
    <t>Příplatek k cenám elastických nebo mikroarmovacích nátěrů omítek za barevný nátěr v odstínu světlém</t>
  </si>
  <si>
    <t>1720869305</t>
  </si>
  <si>
    <t xml:space="preserve">SO-02 - Výplně otvorů </t>
  </si>
  <si>
    <t>Soupis:</t>
  </si>
  <si>
    <t>SO-02A - Přízemí</t>
  </si>
  <si>
    <t xml:space="preserve">    997 - Přesun sutě</t>
  </si>
  <si>
    <t xml:space="preserve">    766 - Konstrukce truhlářské</t>
  </si>
  <si>
    <t xml:space="preserve">    767 - Konstrukce zámečnické</t>
  </si>
  <si>
    <t>612325302</t>
  </si>
  <si>
    <t>Vápenocementová štuková omítka ostění nebo nadpraží</t>
  </si>
  <si>
    <t>-585564472</t>
  </si>
  <si>
    <t>(1,12+1,7+1,7)*0,3*3</t>
  </si>
  <si>
    <t>(1,5+1,5+1,5)*0,3</t>
  </si>
  <si>
    <t>(2,1+2,1+2,1)*0,3*5</t>
  </si>
  <si>
    <t>949101111</t>
  </si>
  <si>
    <t>Lešení pomocné pro objekty pozemních staveb s lešeňovou podlahou v do 1,9 m zatížení do 150 kg/m2</t>
  </si>
  <si>
    <t>1635264323</t>
  </si>
  <si>
    <t>952901111</t>
  </si>
  <si>
    <t>Vyčištění budov bytové a občanské výstavby při výšce podlaží do 4 m</t>
  </si>
  <si>
    <t>-2046704860</t>
  </si>
  <si>
    <t>968062355</t>
  </si>
  <si>
    <t xml:space="preserve">Vybourání dřevěných rámů oken dvojitých včetně křídel </t>
  </si>
  <si>
    <t>423413959</t>
  </si>
  <si>
    <t>1,12*1,7*3</t>
  </si>
  <si>
    <t>968062356</t>
  </si>
  <si>
    <t>Vybourání dřevěných rámů oken dvojitých včetně křídel pl do 4 m2</t>
  </si>
  <si>
    <t>1748030968</t>
  </si>
  <si>
    <t>"pošta"1,5*1,5</t>
  </si>
  <si>
    <t>968062357</t>
  </si>
  <si>
    <t>Vybourání dřevěných rámů oken dvojitých včetně křídel pl přes 4 m2</t>
  </si>
  <si>
    <t>-1420062912</t>
  </si>
  <si>
    <t>2,1*2,1*5</t>
  </si>
  <si>
    <t>968062455</t>
  </si>
  <si>
    <t>Vybourání dřevěných dveřních zárubní</t>
  </si>
  <si>
    <t>1674966370</t>
  </si>
  <si>
    <t>"uliční část s náměstí" 0,9*2*2</t>
  </si>
  <si>
    <t>997</t>
  </si>
  <si>
    <t>Přesun sutě</t>
  </si>
  <si>
    <t>997013211</t>
  </si>
  <si>
    <t>Vnitrostaveništní doprava suti a vybouraných hmot pro budovy v do 6 m ručně</t>
  </si>
  <si>
    <t>-1713343714</t>
  </si>
  <si>
    <t>997013501</t>
  </si>
  <si>
    <t>Odvoz suti a vybouraných hmot na skládku nebo meziskládku do 1 km se složením</t>
  </si>
  <si>
    <t>1864742942</t>
  </si>
  <si>
    <t>997013509</t>
  </si>
  <si>
    <t>Příplatek k odvozu suti a vybouraných hmot na skládku ZKD 1 km přes 1 km</t>
  </si>
  <si>
    <t>2128457379</t>
  </si>
  <si>
    <t>2,162*30</t>
  </si>
  <si>
    <t>997013809</t>
  </si>
  <si>
    <t>Poplatek za uložení na skládce (skládkovné) stavebního odpadu ze směsí nebo oddělených frakcí betonu, cihel a keramických výrobků kód odpadu 170 107</t>
  </si>
  <si>
    <t>874018814</t>
  </si>
  <si>
    <t>998018001</t>
  </si>
  <si>
    <t>Přesun hmot ruční pro budovy v do 6 m</t>
  </si>
  <si>
    <t>112605372</t>
  </si>
  <si>
    <t>766</t>
  </si>
  <si>
    <t>Konstrukce truhlářské</t>
  </si>
  <si>
    <t>766441821</t>
  </si>
  <si>
    <t>Demontáž parapetních desek dřevěných nebo plastových šířky do 30 cm délky přes 1,0 m</t>
  </si>
  <si>
    <t>325442272</t>
  </si>
  <si>
    <t>766622126</t>
  </si>
  <si>
    <t>Montáž plastových oken plochy přes 1 m2 otevíravých výšky do 2,5 m s rámem do dřevěné kce</t>
  </si>
  <si>
    <t>619759686</t>
  </si>
  <si>
    <t>553410</t>
  </si>
  <si>
    <t>okno pastové bar.bílá 4-16-4 Ug1,1</t>
  </si>
  <si>
    <t>1644504263</t>
  </si>
  <si>
    <t>766629215</t>
  </si>
  <si>
    <t>Příplatek k montáži oken rovné ostění připojovací spára do 45 mm</t>
  </si>
  <si>
    <t>1533679736</t>
  </si>
  <si>
    <t>(1,12+1,7+1,7)*3</t>
  </si>
  <si>
    <t>(1,5+1,5+1,5)</t>
  </si>
  <si>
    <t>(2,1+2,1+2,1)*5</t>
  </si>
  <si>
    <t>766641131</t>
  </si>
  <si>
    <t>Montáž balkónových dveří zdvojených jednokřídlových bez nadsvětlíku včetně rámu do zdiva</t>
  </si>
  <si>
    <t>1225096937</t>
  </si>
  <si>
    <t>61110016</t>
  </si>
  <si>
    <t>dveře vchodové vč. bezpečnostního kování</t>
  </si>
  <si>
    <t>1108981074</t>
  </si>
  <si>
    <t>766694113</t>
  </si>
  <si>
    <t>Montáž parapetních desek dřevěných nebo plastových šířky do 30 cm délky do 2,6 m</t>
  </si>
  <si>
    <t>-300162143</t>
  </si>
  <si>
    <t>61144403</t>
  </si>
  <si>
    <t>parapet plastový vnitřní komůrkový tl. do 350mm</t>
  </si>
  <si>
    <t>-319998987</t>
  </si>
  <si>
    <t>1,12*3</t>
  </si>
  <si>
    <t>"pošta"1,5</t>
  </si>
  <si>
    <t>2,1*5</t>
  </si>
  <si>
    <t>61144019</t>
  </si>
  <si>
    <t>koncovka k parapetu plastovému vnitřnímu 1 pár</t>
  </si>
  <si>
    <t>sada</t>
  </si>
  <si>
    <t>-281386763</t>
  </si>
  <si>
    <t>998766201</t>
  </si>
  <si>
    <t>Přesun hmot procentní pro konstrukce truhlářské v objektech v do 6 m</t>
  </si>
  <si>
    <t>598121743</t>
  </si>
  <si>
    <t>767</t>
  </si>
  <si>
    <t>Konstrukce zámečnické</t>
  </si>
  <si>
    <t>767661811</t>
  </si>
  <si>
    <t>Demontáž mříží pevných nebo otevíravých</t>
  </si>
  <si>
    <t>-2005497412</t>
  </si>
  <si>
    <t>"pošta od křižovatky"1,5*1,5</t>
  </si>
  <si>
    <t>767662110</t>
  </si>
  <si>
    <t>Montáž mříží pevných šroubovaných - stávajících vč. úpravy a nátěru</t>
  </si>
  <si>
    <t>-326458313</t>
  </si>
  <si>
    <t>998767201</t>
  </si>
  <si>
    <t>Přesun hmot procentní pro zámečnické konstrukce v objektech v do 6 m</t>
  </si>
  <si>
    <t>1456915166</t>
  </si>
  <si>
    <t>SO-02B - 1NP podlaží</t>
  </si>
  <si>
    <t>-181425263</t>
  </si>
  <si>
    <t>(0,6+0,6+0,6)*0,2*2</t>
  </si>
  <si>
    <t>(0,9+0,6+0,6)*0,2</t>
  </si>
  <si>
    <t>(1,12+1,7+1,7)*0,3*8</t>
  </si>
  <si>
    <t>(1,45+1,74+1,74)*0,3*4</t>
  </si>
  <si>
    <t>729824330</t>
  </si>
  <si>
    <t>850610128</t>
  </si>
  <si>
    <t>-1266240373</t>
  </si>
  <si>
    <t>0,6*0,6*2</t>
  </si>
  <si>
    <t>0,9*0,6</t>
  </si>
  <si>
    <t>1,12*1,7*8</t>
  </si>
  <si>
    <t>1,45*1,74*4</t>
  </si>
  <si>
    <t>749210157</t>
  </si>
  <si>
    <t>-1906287951</t>
  </si>
  <si>
    <t>1669703949</t>
  </si>
  <si>
    <t>2,572*30</t>
  </si>
  <si>
    <t>-1259659964</t>
  </si>
  <si>
    <t>-251564902</t>
  </si>
  <si>
    <t>10166809</t>
  </si>
  <si>
    <t>873100637</t>
  </si>
  <si>
    <t>-1163352027</t>
  </si>
  <si>
    <t>679003069</t>
  </si>
  <si>
    <t>(0,6+0,6+0,6)*2</t>
  </si>
  <si>
    <t>(0,9+0,6+0,6)</t>
  </si>
  <si>
    <t>(1,12+1,7+1,7)*8</t>
  </si>
  <si>
    <t>(1,45+1,74+1,74)*4</t>
  </si>
  <si>
    <t>7324745</t>
  </si>
  <si>
    <t>1996536367</t>
  </si>
  <si>
    <t>0,6*2</t>
  </si>
  <si>
    <t>0,9</t>
  </si>
  <si>
    <t>1,12*8</t>
  </si>
  <si>
    <t>1,45*4</t>
  </si>
  <si>
    <t>-1120451201</t>
  </si>
  <si>
    <t>-119919831</t>
  </si>
  <si>
    <t>602337483</t>
  </si>
  <si>
    <t>1035679127</t>
  </si>
  <si>
    <t>1495304905</t>
  </si>
  <si>
    <t>SO-02C - Podkroví</t>
  </si>
  <si>
    <t>861739763</t>
  </si>
  <si>
    <t>(2,21+1,14+1,14)*0,2</t>
  </si>
  <si>
    <t>(1,92+1,14+1,14)*0,2</t>
  </si>
  <si>
    <t>(4,12+1,14+1,14)*0,2</t>
  </si>
  <si>
    <t>(4,28+1,14+1,14)*0,2</t>
  </si>
  <si>
    <t>(3,12+1,14+1,14)*0,2</t>
  </si>
  <si>
    <t>(4,95+1,14+1,14)*0,2</t>
  </si>
  <si>
    <t>626464381</t>
  </si>
  <si>
    <t>1430895788</t>
  </si>
  <si>
    <t>-1146903654</t>
  </si>
  <si>
    <t>1,165*30</t>
  </si>
  <si>
    <t>-1844412536</t>
  </si>
  <si>
    <t>-1995610120</t>
  </si>
  <si>
    <t>944818689</t>
  </si>
  <si>
    <t>1445746228</t>
  </si>
  <si>
    <t>1839912631</t>
  </si>
  <si>
    <t>968062376</t>
  </si>
  <si>
    <t>Vybourání dřevěných rámů oken zdvojených včetně křídel pl do 4 m2</t>
  </si>
  <si>
    <t>-1019130372</t>
  </si>
  <si>
    <t>2,21*1,14</t>
  </si>
  <si>
    <t>1,92*1,14</t>
  </si>
  <si>
    <t>968062377</t>
  </si>
  <si>
    <t>Vybourání dřevěných rámů oken zdvojených včetně křídel pl přes 4 m2</t>
  </si>
  <si>
    <t>722677487</t>
  </si>
  <si>
    <t>4,12*1,14</t>
  </si>
  <si>
    <t>4,28*1,14</t>
  </si>
  <si>
    <t>3,12*1,14</t>
  </si>
  <si>
    <t>4,95*1,14</t>
  </si>
  <si>
    <t>-368200164</t>
  </si>
  <si>
    <t>1670688330</t>
  </si>
  <si>
    <t>-773108715</t>
  </si>
  <si>
    <t>921362464</t>
  </si>
  <si>
    <t>-1079412713</t>
  </si>
  <si>
    <t>-888041686</t>
  </si>
  <si>
    <t>2,21</t>
  </si>
  <si>
    <t>1,92</t>
  </si>
  <si>
    <t>4,12</t>
  </si>
  <si>
    <t>4,28</t>
  </si>
  <si>
    <t>3,12*</t>
  </si>
  <si>
    <t>4,95</t>
  </si>
  <si>
    <t>712891971</t>
  </si>
  <si>
    <t>-1704107098</t>
  </si>
  <si>
    <t>SO-03 - Výtah vč. stavebních úprav</t>
  </si>
  <si>
    <t xml:space="preserve">    8 - Trubní vedení</t>
  </si>
  <si>
    <t>M - Práce a dodávky M</t>
  </si>
  <si>
    <t xml:space="preserve">    21-M - Elektromontáže</t>
  </si>
  <si>
    <t xml:space="preserve">    33-M - Montáže dopr.zaříz.,sklad. zař. a váh</t>
  </si>
  <si>
    <t>Trubní vedení</t>
  </si>
  <si>
    <t>894215113/R</t>
  </si>
  <si>
    <t>Stavební práce pro výtah (přesný rozpis určí projekt)</t>
  </si>
  <si>
    <t>180329204</t>
  </si>
  <si>
    <t>P</t>
  </si>
  <si>
    <t>Poznámka k položce:_x000D_
Popis prací a dodávek:_x000D_
- zemní práce pro založení výtahu_x000D_
- základové práce pro výtah_x000D_
- úprava vstupu do výtahu_x000D_
- stavební práce na 1 a 2 nadzemním podlaží_x000D_
- lešení_x000D_
- doprava materiálu a odvoz sutí vč. skládky</t>
  </si>
  <si>
    <t>Práce a dodávky M</t>
  </si>
  <si>
    <t>21-M</t>
  </si>
  <si>
    <t>Elektromontáže</t>
  </si>
  <si>
    <t>210290904/R</t>
  </si>
  <si>
    <t>Elektroinstalace pro výtah a pro výstupy a nástupy vč. revize</t>
  </si>
  <si>
    <t>1309061828</t>
  </si>
  <si>
    <t>33-M</t>
  </si>
  <si>
    <t>Montáže dopr.zaříz.,sklad. zař. a váh</t>
  </si>
  <si>
    <t>330030043</t>
  </si>
  <si>
    <t>Montáž elektro kontrolní signál skříň</t>
  </si>
  <si>
    <t>CS ÚRS 2018 02</t>
  </si>
  <si>
    <t>763673009</t>
  </si>
  <si>
    <t>330030052</t>
  </si>
  <si>
    <t>Montáž výtah osobní OT 500 3stanice+ 3nástupiště</t>
  </si>
  <si>
    <t>2143465101</t>
  </si>
  <si>
    <t>0000156</t>
  </si>
  <si>
    <t>Výtah osobní prosklený hydraulický3 výstupy a 3 nástupy</t>
  </si>
  <si>
    <t>256</t>
  </si>
  <si>
    <t>924679116</t>
  </si>
  <si>
    <t>SO-04 - VRN - vedleší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</si>
  <si>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</si>
  <si>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</si>
  <si>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</si>
  <si>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</si>
  <si>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</si>
  <si>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VRN</t>
  </si>
  <si>
    <t>Vedlejší rozpočtové náklady</t>
  </si>
  <si>
    <t>VRN1</t>
  </si>
  <si>
    <t>Průzkumné, geodetické a projektové práce</t>
  </si>
  <si>
    <t>013103000</t>
  </si>
  <si>
    <t>Záměry, studie bez rozlišení</t>
  </si>
  <si>
    <t>1024</t>
  </si>
  <si>
    <t>-1399503036</t>
  </si>
  <si>
    <t>013224000</t>
  </si>
  <si>
    <t>Dokumentace pro stavební povolení</t>
  </si>
  <si>
    <t>1476271014</t>
  </si>
  <si>
    <t>013314000</t>
  </si>
  <si>
    <t>Náklady na propočet</t>
  </si>
  <si>
    <t>1676557474</t>
  </si>
  <si>
    <t>VRN3</t>
  </si>
  <si>
    <t>Zařízení staveniště</t>
  </si>
  <si>
    <t>030001000</t>
  </si>
  <si>
    <t>-1663278892</t>
  </si>
  <si>
    <t>VRN4</t>
  </si>
  <si>
    <t>Inženýrská činnost</t>
  </si>
  <si>
    <t>041103000</t>
  </si>
  <si>
    <t>Autorský dozor projektanta</t>
  </si>
  <si>
    <t>34955523</t>
  </si>
  <si>
    <t>041203000</t>
  </si>
  <si>
    <t>Technický dozor investora</t>
  </si>
  <si>
    <t>1001631456</t>
  </si>
  <si>
    <t>041403000</t>
  </si>
  <si>
    <t>Koordinátor BOZP na staveništi</t>
  </si>
  <si>
    <t>-906374420</t>
  </si>
  <si>
    <t>042703000</t>
  </si>
  <si>
    <t>Technické požadavky na výrobky</t>
  </si>
  <si>
    <t>435985052</t>
  </si>
  <si>
    <t>045103000</t>
  </si>
  <si>
    <t>Náklady na soutěž</t>
  </si>
  <si>
    <t>1090348084</t>
  </si>
  <si>
    <t>045303000</t>
  </si>
  <si>
    <t>Koordinační činnost</t>
  </si>
  <si>
    <t>1685383966</t>
  </si>
  <si>
    <t>VRN5</t>
  </si>
  <si>
    <t>Finanční náklady</t>
  </si>
  <si>
    <t>052103000</t>
  </si>
  <si>
    <t>Rezerva investora</t>
  </si>
  <si>
    <t>353827784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</si>
</sst>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22" fillId="3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4" fontId="24" fillId="3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3" borderId="0" xfId="0" applyFont="1" applyFill="1" applyAlignment="1" applyProtection="1">
      <alignment horizontal="left" vertical="center"/>
    </xf>
    <xf numFmtId="0" fontId="22" fillId="3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2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22" fillId="3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0" borderId="23" xfId="0" applyNumberFormat="1" applyFont="1" applyBorder="1" applyAlignment="1" applyProtection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0" borderId="23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3" fillId="0" borderId="19" xfId="0" applyFont="1" applyBorder="1" applyAlignment="1" applyProtection="1">
      <alignment horizontal="left" vertical="center"/>
    </xf>
    <xf numFmtId="0" fontId="23" fillId="0" borderId="20" xfId="0" applyFont="1" applyBorder="1" applyAlignment="1" applyProtection="1">
      <alignment horizontal="center"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8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19" xfId="0" applyFont="1" applyBorder="1" applyAlignment="1" applyProtection="1">
      <alignment horizontal="left" vertical="center"/>
    </xf>
    <xf numFmtId="0" fontId="36" fillId="0" borderId="20" xfId="0" applyFont="1" applyBorder="1" applyAlignment="1" applyProtection="1">
      <alignment horizontal="center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/>
    <xf numFmtId="4" fontId="24" fillId="0" borderId="0" xfId="0" applyNumberFormat="1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4" fillId="3" borderId="0" xfId="0" applyNumberFormat="1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3" borderId="7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2" fillId="3" borderId="7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67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S4" s="18" t="s">
        <v>11</v>
      </c>
    </row>
    <row r="5" spans="1:74" s="1" customFormat="1" ht="12" customHeight="1">
      <c r="B5" s="22"/>
      <c r="C5" s="23"/>
      <c r="D5" s="26" t="s">
        <v>12</v>
      </c>
      <c r="E5" s="23"/>
      <c r="F5" s="23"/>
      <c r="G5" s="23"/>
      <c r="H5" s="23"/>
      <c r="I5" s="23"/>
      <c r="J5" s="23"/>
      <c r="K5" s="270" t="s">
        <v>13</v>
      </c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3"/>
      <c r="AQ5" s="23"/>
      <c r="AR5" s="21"/>
      <c r="BS5" s="18" t="s">
        <v>6</v>
      </c>
    </row>
    <row r="6" spans="1:74" s="1" customFormat="1" ht="36.950000000000003" customHeight="1">
      <c r="B6" s="22"/>
      <c r="C6" s="23"/>
      <c r="D6" s="28" t="s">
        <v>14</v>
      </c>
      <c r="E6" s="23"/>
      <c r="F6" s="23"/>
      <c r="G6" s="23"/>
      <c r="H6" s="23"/>
      <c r="I6" s="23"/>
      <c r="J6" s="23"/>
      <c r="K6" s="272" t="s">
        <v>15</v>
      </c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3"/>
      <c r="AQ6" s="23"/>
      <c r="AR6" s="21"/>
      <c r="BS6" s="18" t="s">
        <v>6</v>
      </c>
    </row>
    <row r="7" spans="1:74" s="1" customFormat="1" ht="12" customHeight="1">
      <c r="B7" s="22"/>
      <c r="C7" s="23"/>
      <c r="D7" s="29" t="s">
        <v>16</v>
      </c>
      <c r="E7" s="23"/>
      <c r="F7" s="23"/>
      <c r="G7" s="23"/>
      <c r="H7" s="23"/>
      <c r="I7" s="23"/>
      <c r="J7" s="23"/>
      <c r="K7" s="27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9" t="s">
        <v>17</v>
      </c>
      <c r="AL7" s="23"/>
      <c r="AM7" s="23"/>
      <c r="AN7" s="27" t="s">
        <v>1</v>
      </c>
      <c r="AO7" s="23"/>
      <c r="AP7" s="23"/>
      <c r="AQ7" s="23"/>
      <c r="AR7" s="21"/>
      <c r="BS7" s="18" t="s">
        <v>6</v>
      </c>
    </row>
    <row r="8" spans="1:74" s="1" customFormat="1" ht="12" customHeight="1">
      <c r="B8" s="22"/>
      <c r="C8" s="23"/>
      <c r="D8" s="29" t="s">
        <v>18</v>
      </c>
      <c r="E8" s="23"/>
      <c r="F8" s="23"/>
      <c r="G8" s="23"/>
      <c r="H8" s="23"/>
      <c r="I8" s="23"/>
      <c r="J8" s="23"/>
      <c r="K8" s="27" t="s">
        <v>19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9" t="s">
        <v>20</v>
      </c>
      <c r="AL8" s="23"/>
      <c r="AM8" s="23"/>
      <c r="AN8" s="27" t="s">
        <v>21</v>
      </c>
      <c r="AO8" s="23"/>
      <c r="AP8" s="23"/>
      <c r="AQ8" s="23"/>
      <c r="AR8" s="21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S9" s="18" t="s">
        <v>6</v>
      </c>
    </row>
    <row r="10" spans="1:74" s="1" customFormat="1" ht="12" customHeight="1">
      <c r="B10" s="22"/>
      <c r="C10" s="23"/>
      <c r="D10" s="29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9" t="s">
        <v>23</v>
      </c>
      <c r="AL10" s="23"/>
      <c r="AM10" s="23"/>
      <c r="AN10" s="27" t="s">
        <v>1</v>
      </c>
      <c r="AO10" s="23"/>
      <c r="AP10" s="23"/>
      <c r="AQ10" s="23"/>
      <c r="AR10" s="21"/>
      <c r="BS10" s="18" t="s">
        <v>6</v>
      </c>
    </row>
    <row r="11" spans="1:74" s="1" customFormat="1" ht="18.399999999999999" customHeight="1">
      <c r="B11" s="22"/>
      <c r="C11" s="23"/>
      <c r="D11" s="23"/>
      <c r="E11" s="27" t="s">
        <v>24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9" t="s">
        <v>25</v>
      </c>
      <c r="AL11" s="23"/>
      <c r="AM11" s="23"/>
      <c r="AN11" s="27" t="s">
        <v>1</v>
      </c>
      <c r="AO11" s="23"/>
      <c r="AP11" s="23"/>
      <c r="AQ11" s="23"/>
      <c r="AR11" s="21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S12" s="18" t="s">
        <v>6</v>
      </c>
    </row>
    <row r="13" spans="1:74" s="1" customFormat="1" ht="12" customHeight="1">
      <c r="B13" s="22"/>
      <c r="C13" s="23"/>
      <c r="D13" s="29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9" t="s">
        <v>23</v>
      </c>
      <c r="AL13" s="23"/>
      <c r="AM13" s="23"/>
      <c r="AN13" s="27" t="s">
        <v>1</v>
      </c>
      <c r="AO13" s="23"/>
      <c r="AP13" s="23"/>
      <c r="AQ13" s="23"/>
      <c r="AR13" s="21"/>
      <c r="BS13" s="18" t="s">
        <v>6</v>
      </c>
    </row>
    <row r="14" spans="1:74" ht="12.75">
      <c r="B14" s="22"/>
      <c r="C14" s="23"/>
      <c r="D14" s="23"/>
      <c r="E14" s="27" t="s">
        <v>27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9" t="s">
        <v>25</v>
      </c>
      <c r="AL14" s="23"/>
      <c r="AM14" s="23"/>
      <c r="AN14" s="27" t="s">
        <v>1</v>
      </c>
      <c r="AO14" s="23"/>
      <c r="AP14" s="23"/>
      <c r="AQ14" s="23"/>
      <c r="AR14" s="21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S15" s="18" t="s">
        <v>4</v>
      </c>
    </row>
    <row r="16" spans="1:74" s="1" customFormat="1" ht="12" customHeight="1">
      <c r="B16" s="22"/>
      <c r="C16" s="23"/>
      <c r="D16" s="29" t="s">
        <v>28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9" t="s">
        <v>23</v>
      </c>
      <c r="AL16" s="23"/>
      <c r="AM16" s="23"/>
      <c r="AN16" s="27" t="s">
        <v>1</v>
      </c>
      <c r="AO16" s="23"/>
      <c r="AP16" s="23"/>
      <c r="AQ16" s="23"/>
      <c r="AR16" s="21"/>
      <c r="BS16" s="18" t="s">
        <v>4</v>
      </c>
    </row>
    <row r="17" spans="1:71" s="1" customFormat="1" ht="18.399999999999999" customHeight="1">
      <c r="B17" s="22"/>
      <c r="C17" s="23"/>
      <c r="D17" s="23"/>
      <c r="E17" s="27" t="s">
        <v>27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9" t="s">
        <v>25</v>
      </c>
      <c r="AL17" s="23"/>
      <c r="AM17" s="23"/>
      <c r="AN17" s="27" t="s">
        <v>1</v>
      </c>
      <c r="AO17" s="23"/>
      <c r="AP17" s="23"/>
      <c r="AQ17" s="23"/>
      <c r="AR17" s="21"/>
      <c r="BS17" s="18" t="s">
        <v>29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S18" s="18" t="s">
        <v>6</v>
      </c>
    </row>
    <row r="19" spans="1:71" s="1" customFormat="1" ht="12" customHeight="1">
      <c r="B19" s="22"/>
      <c r="C19" s="23"/>
      <c r="D19" s="29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9" t="s">
        <v>23</v>
      </c>
      <c r="AL19" s="23"/>
      <c r="AM19" s="23"/>
      <c r="AN19" s="27" t="s">
        <v>1</v>
      </c>
      <c r="AO19" s="23"/>
      <c r="AP19" s="23"/>
      <c r="AQ19" s="23"/>
      <c r="AR19" s="21"/>
      <c r="BS19" s="18" t="s">
        <v>6</v>
      </c>
    </row>
    <row r="20" spans="1:71" s="1" customFormat="1" ht="18.399999999999999" customHeight="1">
      <c r="B20" s="22"/>
      <c r="C20" s="23"/>
      <c r="D20" s="23"/>
      <c r="E20" s="27" t="s">
        <v>31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9" t="s">
        <v>25</v>
      </c>
      <c r="AL20" s="23"/>
      <c r="AM20" s="23"/>
      <c r="AN20" s="27" t="s">
        <v>1</v>
      </c>
      <c r="AO20" s="23"/>
      <c r="AP20" s="23"/>
      <c r="AQ20" s="23"/>
      <c r="AR20" s="21"/>
      <c r="BS20" s="18" t="s">
        <v>29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</row>
    <row r="22" spans="1:71" s="1" customFormat="1" ht="12" customHeight="1">
      <c r="B22" s="22"/>
      <c r="C22" s="23"/>
      <c r="D22" s="29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</row>
    <row r="23" spans="1:71" s="1" customFormat="1" ht="25.5" customHeight="1">
      <c r="B23" s="22"/>
      <c r="C23" s="23"/>
      <c r="D23" s="23"/>
      <c r="E23" s="280" t="s">
        <v>33</v>
      </c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3"/>
      <c r="AP23" s="23"/>
      <c r="AQ23" s="23"/>
      <c r="AR23" s="21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</row>
    <row r="25" spans="1:71" s="1" customFormat="1" ht="6.95" customHeight="1">
      <c r="B25" s="22"/>
      <c r="C25" s="23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3"/>
      <c r="AQ25" s="23"/>
      <c r="AR25" s="21"/>
    </row>
    <row r="26" spans="1:71" s="1" customFormat="1" ht="14.45" customHeight="1">
      <c r="B26" s="22"/>
      <c r="C26" s="23"/>
      <c r="D26" s="32" t="s">
        <v>34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82">
        <f>ROUND(AG94,2)</f>
        <v>4071294.48</v>
      </c>
      <c r="AL26" s="271"/>
      <c r="AM26" s="271"/>
      <c r="AN26" s="271"/>
      <c r="AO26" s="271"/>
      <c r="AP26" s="23"/>
      <c r="AQ26" s="23"/>
      <c r="AR26" s="21"/>
    </row>
    <row r="27" spans="1:71" s="1" customFormat="1" ht="14.45" customHeight="1">
      <c r="B27" s="22"/>
      <c r="C27" s="23"/>
      <c r="D27" s="32" t="s">
        <v>35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82">
        <f>ROUND(AG103, 2)</f>
        <v>0</v>
      </c>
      <c r="AL27" s="282"/>
      <c r="AM27" s="282"/>
      <c r="AN27" s="282"/>
      <c r="AO27" s="282"/>
      <c r="AP27" s="23"/>
      <c r="AQ27" s="23"/>
      <c r="AR27" s="21"/>
    </row>
    <row r="28" spans="1:71" s="2" customFormat="1" ht="6.95" customHeight="1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6"/>
      <c r="BE28" s="33"/>
    </row>
    <row r="29" spans="1:71" s="2" customFormat="1" ht="25.9" customHeight="1">
      <c r="A29" s="33"/>
      <c r="B29" s="34"/>
      <c r="C29" s="35"/>
      <c r="D29" s="37" t="s">
        <v>36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83">
        <f>ROUND(AK26 + AK27, 2)</f>
        <v>4071294.48</v>
      </c>
      <c r="AL29" s="284"/>
      <c r="AM29" s="284"/>
      <c r="AN29" s="284"/>
      <c r="AO29" s="284"/>
      <c r="AP29" s="35"/>
      <c r="AQ29" s="35"/>
      <c r="AR29" s="36"/>
      <c r="BE29" s="33"/>
    </row>
    <row r="30" spans="1:71" s="2" customFormat="1" ht="6.95" customHeight="1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6"/>
      <c r="BE30" s="33"/>
    </row>
    <row r="31" spans="1:71" s="2" customFormat="1" ht="12.7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285" t="s">
        <v>37</v>
      </c>
      <c r="M31" s="285"/>
      <c r="N31" s="285"/>
      <c r="O31" s="285"/>
      <c r="P31" s="285"/>
      <c r="Q31" s="35"/>
      <c r="R31" s="35"/>
      <c r="S31" s="35"/>
      <c r="T31" s="35"/>
      <c r="U31" s="35"/>
      <c r="V31" s="35"/>
      <c r="W31" s="285" t="s">
        <v>38</v>
      </c>
      <c r="X31" s="285"/>
      <c r="Y31" s="285"/>
      <c r="Z31" s="285"/>
      <c r="AA31" s="285"/>
      <c r="AB31" s="285"/>
      <c r="AC31" s="285"/>
      <c r="AD31" s="285"/>
      <c r="AE31" s="285"/>
      <c r="AF31" s="35"/>
      <c r="AG31" s="35"/>
      <c r="AH31" s="35"/>
      <c r="AI31" s="35"/>
      <c r="AJ31" s="35"/>
      <c r="AK31" s="285" t="s">
        <v>39</v>
      </c>
      <c r="AL31" s="285"/>
      <c r="AM31" s="285"/>
      <c r="AN31" s="285"/>
      <c r="AO31" s="285"/>
      <c r="AP31" s="35"/>
      <c r="AQ31" s="35"/>
      <c r="AR31" s="36"/>
      <c r="BE31" s="33"/>
    </row>
    <row r="32" spans="1:71" s="3" customFormat="1" ht="14.45" customHeight="1">
      <c r="B32" s="39"/>
      <c r="C32" s="40"/>
      <c r="D32" s="29" t="s">
        <v>40</v>
      </c>
      <c r="E32" s="40"/>
      <c r="F32" s="29" t="s">
        <v>41</v>
      </c>
      <c r="G32" s="40"/>
      <c r="H32" s="40"/>
      <c r="I32" s="40"/>
      <c r="J32" s="40"/>
      <c r="K32" s="40"/>
      <c r="L32" s="281">
        <v>0.21</v>
      </c>
      <c r="M32" s="267"/>
      <c r="N32" s="267"/>
      <c r="O32" s="267"/>
      <c r="P32" s="267"/>
      <c r="Q32" s="40"/>
      <c r="R32" s="40"/>
      <c r="S32" s="40"/>
      <c r="T32" s="40"/>
      <c r="U32" s="40"/>
      <c r="V32" s="40"/>
      <c r="W32" s="266">
        <f>ROUND(AZ94 + SUM(CD103), 2)</f>
        <v>4071294.48</v>
      </c>
      <c r="X32" s="267"/>
      <c r="Y32" s="267"/>
      <c r="Z32" s="267"/>
      <c r="AA32" s="267"/>
      <c r="AB32" s="267"/>
      <c r="AC32" s="267"/>
      <c r="AD32" s="267"/>
      <c r="AE32" s="267"/>
      <c r="AF32" s="40"/>
      <c r="AG32" s="40"/>
      <c r="AH32" s="40"/>
      <c r="AI32" s="40"/>
      <c r="AJ32" s="40"/>
      <c r="AK32" s="266">
        <f>ROUND(AV94 + SUM(BY103), 2)</f>
        <v>854971.84</v>
      </c>
      <c r="AL32" s="267"/>
      <c r="AM32" s="267"/>
      <c r="AN32" s="267"/>
      <c r="AO32" s="267"/>
      <c r="AP32" s="40"/>
      <c r="AQ32" s="40"/>
      <c r="AR32" s="41"/>
    </row>
    <row r="33" spans="1:57" s="3" customFormat="1" ht="14.45" customHeight="1">
      <c r="B33" s="39"/>
      <c r="C33" s="40"/>
      <c r="D33" s="40"/>
      <c r="E33" s="40"/>
      <c r="F33" s="29" t="s">
        <v>42</v>
      </c>
      <c r="G33" s="40"/>
      <c r="H33" s="40"/>
      <c r="I33" s="40"/>
      <c r="J33" s="40"/>
      <c r="K33" s="40"/>
      <c r="L33" s="281">
        <v>0.15</v>
      </c>
      <c r="M33" s="267"/>
      <c r="N33" s="267"/>
      <c r="O33" s="267"/>
      <c r="P33" s="267"/>
      <c r="Q33" s="40"/>
      <c r="R33" s="40"/>
      <c r="S33" s="40"/>
      <c r="T33" s="40"/>
      <c r="U33" s="40"/>
      <c r="V33" s="40"/>
      <c r="W33" s="266">
        <f>ROUND(BA94 + SUM(CE103), 2)</f>
        <v>0</v>
      </c>
      <c r="X33" s="267"/>
      <c r="Y33" s="267"/>
      <c r="Z33" s="267"/>
      <c r="AA33" s="267"/>
      <c r="AB33" s="267"/>
      <c r="AC33" s="267"/>
      <c r="AD33" s="267"/>
      <c r="AE33" s="267"/>
      <c r="AF33" s="40"/>
      <c r="AG33" s="40"/>
      <c r="AH33" s="40"/>
      <c r="AI33" s="40"/>
      <c r="AJ33" s="40"/>
      <c r="AK33" s="266">
        <f>ROUND(AW94 + SUM(BZ103), 2)</f>
        <v>0</v>
      </c>
      <c r="AL33" s="267"/>
      <c r="AM33" s="267"/>
      <c r="AN33" s="267"/>
      <c r="AO33" s="267"/>
      <c r="AP33" s="40"/>
      <c r="AQ33" s="40"/>
      <c r="AR33" s="41"/>
    </row>
    <row r="34" spans="1:57" s="3" customFormat="1" ht="14.45" hidden="1" customHeight="1">
      <c r="B34" s="39"/>
      <c r="C34" s="40"/>
      <c r="D34" s="40"/>
      <c r="E34" s="40"/>
      <c r="F34" s="29" t="s">
        <v>43</v>
      </c>
      <c r="G34" s="40"/>
      <c r="H34" s="40"/>
      <c r="I34" s="40"/>
      <c r="J34" s="40"/>
      <c r="K34" s="40"/>
      <c r="L34" s="281">
        <v>0.21</v>
      </c>
      <c r="M34" s="267"/>
      <c r="N34" s="267"/>
      <c r="O34" s="267"/>
      <c r="P34" s="267"/>
      <c r="Q34" s="40"/>
      <c r="R34" s="40"/>
      <c r="S34" s="40"/>
      <c r="T34" s="40"/>
      <c r="U34" s="40"/>
      <c r="V34" s="40"/>
      <c r="W34" s="266">
        <f>ROUND(BB94 + SUM(CF103), 2)</f>
        <v>0</v>
      </c>
      <c r="X34" s="267"/>
      <c r="Y34" s="267"/>
      <c r="Z34" s="267"/>
      <c r="AA34" s="267"/>
      <c r="AB34" s="267"/>
      <c r="AC34" s="267"/>
      <c r="AD34" s="267"/>
      <c r="AE34" s="267"/>
      <c r="AF34" s="40"/>
      <c r="AG34" s="40"/>
      <c r="AH34" s="40"/>
      <c r="AI34" s="40"/>
      <c r="AJ34" s="40"/>
      <c r="AK34" s="266">
        <v>0</v>
      </c>
      <c r="AL34" s="267"/>
      <c r="AM34" s="267"/>
      <c r="AN34" s="267"/>
      <c r="AO34" s="267"/>
      <c r="AP34" s="40"/>
      <c r="AQ34" s="40"/>
      <c r="AR34" s="41"/>
    </row>
    <row r="35" spans="1:57" s="3" customFormat="1" ht="14.45" hidden="1" customHeight="1">
      <c r="B35" s="39"/>
      <c r="C35" s="40"/>
      <c r="D35" s="40"/>
      <c r="E35" s="40"/>
      <c r="F35" s="29" t="s">
        <v>44</v>
      </c>
      <c r="G35" s="40"/>
      <c r="H35" s="40"/>
      <c r="I35" s="40"/>
      <c r="J35" s="40"/>
      <c r="K35" s="40"/>
      <c r="L35" s="281">
        <v>0.15</v>
      </c>
      <c r="M35" s="267"/>
      <c r="N35" s="267"/>
      <c r="O35" s="267"/>
      <c r="P35" s="267"/>
      <c r="Q35" s="40"/>
      <c r="R35" s="40"/>
      <c r="S35" s="40"/>
      <c r="T35" s="40"/>
      <c r="U35" s="40"/>
      <c r="V35" s="40"/>
      <c r="W35" s="266">
        <f>ROUND(BC94 + SUM(CG103), 2)</f>
        <v>0</v>
      </c>
      <c r="X35" s="267"/>
      <c r="Y35" s="267"/>
      <c r="Z35" s="267"/>
      <c r="AA35" s="267"/>
      <c r="AB35" s="267"/>
      <c r="AC35" s="267"/>
      <c r="AD35" s="267"/>
      <c r="AE35" s="267"/>
      <c r="AF35" s="40"/>
      <c r="AG35" s="40"/>
      <c r="AH35" s="40"/>
      <c r="AI35" s="40"/>
      <c r="AJ35" s="40"/>
      <c r="AK35" s="266">
        <v>0</v>
      </c>
      <c r="AL35" s="267"/>
      <c r="AM35" s="267"/>
      <c r="AN35" s="267"/>
      <c r="AO35" s="267"/>
      <c r="AP35" s="40"/>
      <c r="AQ35" s="40"/>
      <c r="AR35" s="41"/>
    </row>
    <row r="36" spans="1:57" s="3" customFormat="1" ht="14.45" hidden="1" customHeight="1">
      <c r="B36" s="39"/>
      <c r="C36" s="40"/>
      <c r="D36" s="40"/>
      <c r="E36" s="40"/>
      <c r="F36" s="29" t="s">
        <v>45</v>
      </c>
      <c r="G36" s="40"/>
      <c r="H36" s="40"/>
      <c r="I36" s="40"/>
      <c r="J36" s="40"/>
      <c r="K36" s="40"/>
      <c r="L36" s="281">
        <v>0</v>
      </c>
      <c r="M36" s="267"/>
      <c r="N36" s="267"/>
      <c r="O36" s="267"/>
      <c r="P36" s="267"/>
      <c r="Q36" s="40"/>
      <c r="R36" s="40"/>
      <c r="S36" s="40"/>
      <c r="T36" s="40"/>
      <c r="U36" s="40"/>
      <c r="V36" s="40"/>
      <c r="W36" s="266">
        <f>ROUND(BD94 + SUM(CH103), 2)</f>
        <v>0</v>
      </c>
      <c r="X36" s="267"/>
      <c r="Y36" s="267"/>
      <c r="Z36" s="267"/>
      <c r="AA36" s="267"/>
      <c r="AB36" s="267"/>
      <c r="AC36" s="267"/>
      <c r="AD36" s="267"/>
      <c r="AE36" s="267"/>
      <c r="AF36" s="40"/>
      <c r="AG36" s="40"/>
      <c r="AH36" s="40"/>
      <c r="AI36" s="40"/>
      <c r="AJ36" s="40"/>
      <c r="AK36" s="266">
        <v>0</v>
      </c>
      <c r="AL36" s="267"/>
      <c r="AM36" s="267"/>
      <c r="AN36" s="267"/>
      <c r="AO36" s="267"/>
      <c r="AP36" s="40"/>
      <c r="AQ36" s="40"/>
      <c r="AR36" s="41"/>
    </row>
    <row r="37" spans="1:57" s="2" customFormat="1" ht="6.9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3"/>
    </row>
    <row r="38" spans="1:57" s="2" customFormat="1" ht="25.9" customHeight="1">
      <c r="A38" s="33"/>
      <c r="B38" s="34"/>
      <c r="C38" s="42"/>
      <c r="D38" s="43" t="s">
        <v>46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5" t="s">
        <v>47</v>
      </c>
      <c r="U38" s="44"/>
      <c r="V38" s="44"/>
      <c r="W38" s="44"/>
      <c r="X38" s="268" t="s">
        <v>48</v>
      </c>
      <c r="Y38" s="269"/>
      <c r="Z38" s="269"/>
      <c r="AA38" s="269"/>
      <c r="AB38" s="269"/>
      <c r="AC38" s="44"/>
      <c r="AD38" s="44"/>
      <c r="AE38" s="44"/>
      <c r="AF38" s="44"/>
      <c r="AG38" s="44"/>
      <c r="AH38" s="44"/>
      <c r="AI38" s="44"/>
      <c r="AJ38" s="44"/>
      <c r="AK38" s="286">
        <f>SUM(AK29:AK36)</f>
        <v>4926266.32</v>
      </c>
      <c r="AL38" s="269"/>
      <c r="AM38" s="269"/>
      <c r="AN38" s="269"/>
      <c r="AO38" s="287"/>
      <c r="AP38" s="42"/>
      <c r="AQ38" s="42"/>
      <c r="AR38" s="36"/>
      <c r="BE38" s="33"/>
    </row>
    <row r="39" spans="1:57" s="2" customFormat="1" ht="6.95" customHeight="1">
      <c r="A39" s="33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  <c r="BE39" s="33"/>
    </row>
    <row r="40" spans="1:57" s="2" customFormat="1" ht="14.45" customHeight="1">
      <c r="A40" s="33"/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6"/>
      <c r="BE40" s="33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6"/>
      <c r="C49" s="47"/>
      <c r="D49" s="48" t="s">
        <v>49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50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3"/>
      <c r="B60" s="34"/>
      <c r="C60" s="35"/>
      <c r="D60" s="51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1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1" t="s">
        <v>51</v>
      </c>
      <c r="AI60" s="38"/>
      <c r="AJ60" s="38"/>
      <c r="AK60" s="38"/>
      <c r="AL60" s="38"/>
      <c r="AM60" s="51" t="s">
        <v>52</v>
      </c>
      <c r="AN60" s="38"/>
      <c r="AO60" s="38"/>
      <c r="AP60" s="35"/>
      <c r="AQ60" s="35"/>
      <c r="AR60" s="36"/>
      <c r="BE60" s="33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3"/>
      <c r="B64" s="34"/>
      <c r="C64" s="35"/>
      <c r="D64" s="48" t="s">
        <v>53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54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6"/>
      <c r="BE64" s="33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3"/>
      <c r="B75" s="34"/>
      <c r="C75" s="35"/>
      <c r="D75" s="51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1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1" t="s">
        <v>51</v>
      </c>
      <c r="AI75" s="38"/>
      <c r="AJ75" s="38"/>
      <c r="AK75" s="38"/>
      <c r="AL75" s="38"/>
      <c r="AM75" s="51" t="s">
        <v>52</v>
      </c>
      <c r="AN75" s="38"/>
      <c r="AO75" s="38"/>
      <c r="AP75" s="35"/>
      <c r="AQ75" s="35"/>
      <c r="AR75" s="36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6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6"/>
      <c r="BE81" s="33"/>
    </row>
    <row r="82" spans="1:91" s="2" customFormat="1" ht="24.95" customHeight="1">
      <c r="A82" s="33"/>
      <c r="B82" s="34"/>
      <c r="C82" s="24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3"/>
    </row>
    <row r="84" spans="1:91" s="4" customFormat="1" ht="12" customHeight="1">
      <c r="B84" s="57"/>
      <c r="C84" s="29" t="s">
        <v>12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159/2019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14</v>
      </c>
      <c r="D85" s="62"/>
      <c r="E85" s="62"/>
      <c r="F85" s="62"/>
      <c r="G85" s="62"/>
      <c r="H85" s="62"/>
      <c r="I85" s="62"/>
      <c r="J85" s="62"/>
      <c r="K85" s="62"/>
      <c r="L85" s="302" t="str">
        <f>K6</f>
        <v>Orientační ocenění podle THÚ - budova Obecního úřadu</v>
      </c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3"/>
    </row>
    <row r="87" spans="1:91" s="2" customFormat="1" ht="12" customHeight="1">
      <c r="A87" s="33"/>
      <c r="B87" s="34"/>
      <c r="C87" s="29" t="s">
        <v>18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Loděnice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20</v>
      </c>
      <c r="AJ87" s="35"/>
      <c r="AK87" s="35"/>
      <c r="AL87" s="35"/>
      <c r="AM87" s="304" t="str">
        <f>IF(AN8= "","",AN8)</f>
        <v>9. 11. 2019</v>
      </c>
      <c r="AN87" s="304"/>
      <c r="AO87" s="35"/>
      <c r="AP87" s="35"/>
      <c r="AQ87" s="35"/>
      <c r="AR87" s="36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3"/>
    </row>
    <row r="89" spans="1:91" s="2" customFormat="1" ht="15.2" customHeight="1">
      <c r="A89" s="33"/>
      <c r="B89" s="34"/>
      <c r="C89" s="29" t="s">
        <v>22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Obec Loděnice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28</v>
      </c>
      <c r="AJ89" s="35"/>
      <c r="AK89" s="35"/>
      <c r="AL89" s="35"/>
      <c r="AM89" s="292" t="str">
        <f>IF(E17="","",E17)</f>
        <v xml:space="preserve"> </v>
      </c>
      <c r="AN89" s="293"/>
      <c r="AO89" s="293"/>
      <c r="AP89" s="293"/>
      <c r="AQ89" s="35"/>
      <c r="AR89" s="36"/>
      <c r="AS89" s="294" t="s">
        <v>56</v>
      </c>
      <c r="AT89" s="29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9" t="s">
        <v>26</v>
      </c>
      <c r="D90" s="35"/>
      <c r="E90" s="35"/>
      <c r="F90" s="35"/>
      <c r="G90" s="35"/>
      <c r="H90" s="35"/>
      <c r="I90" s="35"/>
      <c r="J90" s="35"/>
      <c r="K90" s="35"/>
      <c r="L90" s="58" t="str">
        <f>IF(E14="","",E14)</f>
        <v xml:space="preserve"> </v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30</v>
      </c>
      <c r="AJ90" s="35"/>
      <c r="AK90" s="35"/>
      <c r="AL90" s="35"/>
      <c r="AM90" s="292" t="str">
        <f>IF(E20="","",E20)</f>
        <v>Zdeněk Drda</v>
      </c>
      <c r="AN90" s="293"/>
      <c r="AO90" s="293"/>
      <c r="AP90" s="293"/>
      <c r="AQ90" s="35"/>
      <c r="AR90" s="36"/>
      <c r="AS90" s="296"/>
      <c r="AT90" s="29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298"/>
      <c r="AT91" s="29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89" t="s">
        <v>57</v>
      </c>
      <c r="D92" s="290"/>
      <c r="E92" s="290"/>
      <c r="F92" s="290"/>
      <c r="G92" s="290"/>
      <c r="H92" s="72"/>
      <c r="I92" s="300" t="s">
        <v>58</v>
      </c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305" t="s">
        <v>59</v>
      </c>
      <c r="AH92" s="290"/>
      <c r="AI92" s="290"/>
      <c r="AJ92" s="290"/>
      <c r="AK92" s="290"/>
      <c r="AL92" s="290"/>
      <c r="AM92" s="290"/>
      <c r="AN92" s="300" t="s">
        <v>60</v>
      </c>
      <c r="AO92" s="290"/>
      <c r="AP92" s="301"/>
      <c r="AQ92" s="73" t="s">
        <v>61</v>
      </c>
      <c r="AR92" s="36"/>
      <c r="AS92" s="74" t="s">
        <v>62</v>
      </c>
      <c r="AT92" s="75" t="s">
        <v>63</v>
      </c>
      <c r="AU92" s="75" t="s">
        <v>64</v>
      </c>
      <c r="AV92" s="75" t="s">
        <v>65</v>
      </c>
      <c r="AW92" s="75" t="s">
        <v>66</v>
      </c>
      <c r="AX92" s="75" t="s">
        <v>67</v>
      </c>
      <c r="AY92" s="75" t="s">
        <v>68</v>
      </c>
      <c r="AZ92" s="75" t="s">
        <v>69</v>
      </c>
      <c r="BA92" s="75" t="s">
        <v>70</v>
      </c>
      <c r="BB92" s="75" t="s">
        <v>71</v>
      </c>
      <c r="BC92" s="75" t="s">
        <v>72</v>
      </c>
      <c r="BD92" s="76" t="s">
        <v>73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74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306">
        <f>ROUND(AG95+AG96+AG100+AG101,2)</f>
        <v>4071294.48</v>
      </c>
      <c r="AH94" s="306"/>
      <c r="AI94" s="306"/>
      <c r="AJ94" s="306"/>
      <c r="AK94" s="306"/>
      <c r="AL94" s="306"/>
      <c r="AM94" s="306"/>
      <c r="AN94" s="274">
        <f t="shared" ref="AN94:AN101" si="0">SUM(AG94,AT94)</f>
        <v>4926266.32</v>
      </c>
      <c r="AO94" s="274"/>
      <c r="AP94" s="274"/>
      <c r="AQ94" s="84" t="s">
        <v>1</v>
      </c>
      <c r="AR94" s="85"/>
      <c r="AS94" s="86">
        <f>ROUND(AS95+AS96+AS100+AS101,2)</f>
        <v>0</v>
      </c>
      <c r="AT94" s="87">
        <f t="shared" ref="AT94:AT101" si="1">ROUND(SUM(AV94:AW94),2)</f>
        <v>854971.84</v>
      </c>
      <c r="AU94" s="88">
        <f>ROUND(AU95+AU96+AU100+AU101,5)</f>
        <v>3055.5763400000001</v>
      </c>
      <c r="AV94" s="87">
        <f>ROUND(AZ94*L32,2)</f>
        <v>854971.84</v>
      </c>
      <c r="AW94" s="87">
        <f>ROUND(BA94*L33,2)</f>
        <v>0</v>
      </c>
      <c r="AX94" s="87">
        <f>ROUND(BB94*L32,2)</f>
        <v>0</v>
      </c>
      <c r="AY94" s="87">
        <f>ROUND(BC94*L33,2)</f>
        <v>0</v>
      </c>
      <c r="AZ94" s="87">
        <f>ROUND(AZ95+AZ96+AZ100+AZ101,2)</f>
        <v>4071294.48</v>
      </c>
      <c r="BA94" s="87">
        <f>ROUND(BA95+BA96+BA100+BA101,2)</f>
        <v>0</v>
      </c>
      <c r="BB94" s="87">
        <f>ROUND(BB95+BB96+BB100+BB101,2)</f>
        <v>0</v>
      </c>
      <c r="BC94" s="87">
        <f>ROUND(BC95+BC96+BC100+BC101,2)</f>
        <v>0</v>
      </c>
      <c r="BD94" s="89">
        <f>ROUND(BD95+BD96+BD100+BD101,2)</f>
        <v>0</v>
      </c>
      <c r="BS94" s="90" t="s">
        <v>75</v>
      </c>
      <c r="BT94" s="90" t="s">
        <v>76</v>
      </c>
      <c r="BU94" s="91" t="s">
        <v>77</v>
      </c>
      <c r="BV94" s="90" t="s">
        <v>78</v>
      </c>
      <c r="BW94" s="90" t="s">
        <v>5</v>
      </c>
      <c r="BX94" s="90" t="s">
        <v>79</v>
      </c>
      <c r="CL94" s="90" t="s">
        <v>1</v>
      </c>
    </row>
    <row r="95" spans="1:91" s="7" customFormat="1" ht="16.5" customHeight="1">
      <c r="A95" s="92" t="s">
        <v>80</v>
      </c>
      <c r="B95" s="93"/>
      <c r="C95" s="94"/>
      <c r="D95" s="288" t="s">
        <v>81</v>
      </c>
      <c r="E95" s="288"/>
      <c r="F95" s="288"/>
      <c r="G95" s="288"/>
      <c r="H95" s="288"/>
      <c r="I95" s="95"/>
      <c r="J95" s="288" t="s">
        <v>82</v>
      </c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75">
        <f>'SO-01 - Fasády'!J32</f>
        <v>1283888.04</v>
      </c>
      <c r="AH95" s="276"/>
      <c r="AI95" s="276"/>
      <c r="AJ95" s="276"/>
      <c r="AK95" s="276"/>
      <c r="AL95" s="276"/>
      <c r="AM95" s="276"/>
      <c r="AN95" s="275">
        <f t="shared" si="0"/>
        <v>1553504.53</v>
      </c>
      <c r="AO95" s="276"/>
      <c r="AP95" s="276"/>
      <c r="AQ95" s="96" t="s">
        <v>83</v>
      </c>
      <c r="AR95" s="97"/>
      <c r="AS95" s="98">
        <v>0</v>
      </c>
      <c r="AT95" s="99">
        <f t="shared" si="1"/>
        <v>269616.49</v>
      </c>
      <c r="AU95" s="100">
        <f>'SO-01 - Fasády'!P132</f>
        <v>2096.4795990000002</v>
      </c>
      <c r="AV95" s="99">
        <f>'SO-01 - Fasády'!J35</f>
        <v>269616.49</v>
      </c>
      <c r="AW95" s="99">
        <f>'SO-01 - Fasády'!J36</f>
        <v>0</v>
      </c>
      <c r="AX95" s="99">
        <f>'SO-01 - Fasády'!J37</f>
        <v>0</v>
      </c>
      <c r="AY95" s="99">
        <f>'SO-01 - Fasády'!J38</f>
        <v>0</v>
      </c>
      <c r="AZ95" s="99">
        <f>'SO-01 - Fasády'!F35</f>
        <v>1283888.04</v>
      </c>
      <c r="BA95" s="99">
        <f>'SO-01 - Fasády'!F36</f>
        <v>0</v>
      </c>
      <c r="BB95" s="99">
        <f>'SO-01 - Fasády'!F37</f>
        <v>0</v>
      </c>
      <c r="BC95" s="99">
        <f>'SO-01 - Fasády'!F38</f>
        <v>0</v>
      </c>
      <c r="BD95" s="101">
        <f>'SO-01 - Fasády'!F39</f>
        <v>0</v>
      </c>
      <c r="BT95" s="102" t="s">
        <v>84</v>
      </c>
      <c r="BV95" s="102" t="s">
        <v>78</v>
      </c>
      <c r="BW95" s="102" t="s">
        <v>85</v>
      </c>
      <c r="BX95" s="102" t="s">
        <v>5</v>
      </c>
      <c r="CL95" s="102" t="s">
        <v>1</v>
      </c>
      <c r="CM95" s="102" t="s">
        <v>86</v>
      </c>
    </row>
    <row r="96" spans="1:91" s="7" customFormat="1" ht="16.5" customHeight="1">
      <c r="B96" s="93"/>
      <c r="C96" s="94"/>
      <c r="D96" s="288" t="s">
        <v>87</v>
      </c>
      <c r="E96" s="288"/>
      <c r="F96" s="288"/>
      <c r="G96" s="288"/>
      <c r="H96" s="288"/>
      <c r="I96" s="95"/>
      <c r="J96" s="288" t="s">
        <v>88</v>
      </c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307">
        <f>ROUND(SUM(AG97:AG99),2)</f>
        <v>932006.44</v>
      </c>
      <c r="AH96" s="276"/>
      <c r="AI96" s="276"/>
      <c r="AJ96" s="276"/>
      <c r="AK96" s="276"/>
      <c r="AL96" s="276"/>
      <c r="AM96" s="276"/>
      <c r="AN96" s="275">
        <f t="shared" si="0"/>
        <v>1127727.79</v>
      </c>
      <c r="AO96" s="276"/>
      <c r="AP96" s="276"/>
      <c r="AQ96" s="96" t="s">
        <v>83</v>
      </c>
      <c r="AR96" s="97"/>
      <c r="AS96" s="98">
        <f>ROUND(SUM(AS97:AS99),2)</f>
        <v>0</v>
      </c>
      <c r="AT96" s="99">
        <f t="shared" si="1"/>
        <v>195721.35</v>
      </c>
      <c r="AU96" s="100">
        <f>ROUND(SUM(AU97:AU99),5)</f>
        <v>517.89074000000005</v>
      </c>
      <c r="AV96" s="99">
        <f>ROUND(AZ96*L32,2)</f>
        <v>195721.35</v>
      </c>
      <c r="AW96" s="99">
        <f>ROUND(BA96*L33,2)</f>
        <v>0</v>
      </c>
      <c r="AX96" s="99">
        <f>ROUND(BB96*L32,2)</f>
        <v>0</v>
      </c>
      <c r="AY96" s="99">
        <f>ROUND(BC96*L33,2)</f>
        <v>0</v>
      </c>
      <c r="AZ96" s="99">
        <f>ROUND(SUM(AZ97:AZ99),2)</f>
        <v>932006.44</v>
      </c>
      <c r="BA96" s="99">
        <f>ROUND(SUM(BA97:BA99),2)</f>
        <v>0</v>
      </c>
      <c r="BB96" s="99">
        <f>ROUND(SUM(BB97:BB99),2)</f>
        <v>0</v>
      </c>
      <c r="BC96" s="99">
        <f>ROUND(SUM(BC97:BC99),2)</f>
        <v>0</v>
      </c>
      <c r="BD96" s="101">
        <f>ROUND(SUM(BD97:BD99),2)</f>
        <v>0</v>
      </c>
      <c r="BS96" s="102" t="s">
        <v>75</v>
      </c>
      <c r="BT96" s="102" t="s">
        <v>84</v>
      </c>
      <c r="BU96" s="102" t="s">
        <v>77</v>
      </c>
      <c r="BV96" s="102" t="s">
        <v>78</v>
      </c>
      <c r="BW96" s="102" t="s">
        <v>89</v>
      </c>
      <c r="BX96" s="102" t="s">
        <v>5</v>
      </c>
      <c r="CL96" s="102" t="s">
        <v>1</v>
      </c>
      <c r="CM96" s="102" t="s">
        <v>86</v>
      </c>
    </row>
    <row r="97" spans="1:91" s="4" customFormat="1" ht="16.5" customHeight="1">
      <c r="A97" s="92" t="s">
        <v>80</v>
      </c>
      <c r="B97" s="57"/>
      <c r="C97" s="103"/>
      <c r="D97" s="103"/>
      <c r="E97" s="291" t="s">
        <v>90</v>
      </c>
      <c r="F97" s="291"/>
      <c r="G97" s="291"/>
      <c r="H97" s="291"/>
      <c r="I97" s="291"/>
      <c r="J97" s="103"/>
      <c r="K97" s="291" t="s">
        <v>91</v>
      </c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77">
        <f>'SO-02A - Přízemí'!J34</f>
        <v>360260.31</v>
      </c>
      <c r="AH97" s="278"/>
      <c r="AI97" s="278"/>
      <c r="AJ97" s="278"/>
      <c r="AK97" s="278"/>
      <c r="AL97" s="278"/>
      <c r="AM97" s="278"/>
      <c r="AN97" s="277">
        <f t="shared" si="0"/>
        <v>435914.98</v>
      </c>
      <c r="AO97" s="278"/>
      <c r="AP97" s="278"/>
      <c r="AQ97" s="104" t="s">
        <v>92</v>
      </c>
      <c r="AR97" s="59"/>
      <c r="AS97" s="105">
        <v>0</v>
      </c>
      <c r="AT97" s="106">
        <f t="shared" si="1"/>
        <v>75654.67</v>
      </c>
      <c r="AU97" s="107">
        <f>'SO-02A - Přízemí'!P132</f>
        <v>194.55691899999999</v>
      </c>
      <c r="AV97" s="106">
        <f>'SO-02A - Přízemí'!J37</f>
        <v>75654.67</v>
      </c>
      <c r="AW97" s="106">
        <f>'SO-02A - Přízemí'!J38</f>
        <v>0</v>
      </c>
      <c r="AX97" s="106">
        <f>'SO-02A - Přízemí'!J39</f>
        <v>0</v>
      </c>
      <c r="AY97" s="106">
        <f>'SO-02A - Přízemí'!J40</f>
        <v>0</v>
      </c>
      <c r="AZ97" s="106">
        <f>'SO-02A - Přízemí'!F37</f>
        <v>360260.31</v>
      </c>
      <c r="BA97" s="106">
        <f>'SO-02A - Přízemí'!F38</f>
        <v>0</v>
      </c>
      <c r="BB97" s="106">
        <f>'SO-02A - Přízemí'!F39</f>
        <v>0</v>
      </c>
      <c r="BC97" s="106">
        <f>'SO-02A - Přízemí'!F40</f>
        <v>0</v>
      </c>
      <c r="BD97" s="108">
        <f>'SO-02A - Přízemí'!F41</f>
        <v>0</v>
      </c>
      <c r="BT97" s="109" t="s">
        <v>86</v>
      </c>
      <c r="BV97" s="109" t="s">
        <v>78</v>
      </c>
      <c r="BW97" s="109" t="s">
        <v>93</v>
      </c>
      <c r="BX97" s="109" t="s">
        <v>89</v>
      </c>
      <c r="CL97" s="109" t="s">
        <v>1</v>
      </c>
    </row>
    <row r="98" spans="1:91" s="4" customFormat="1" ht="16.5" customHeight="1">
      <c r="A98" s="92" t="s">
        <v>80</v>
      </c>
      <c r="B98" s="57"/>
      <c r="C98" s="103"/>
      <c r="D98" s="103"/>
      <c r="E98" s="291" t="s">
        <v>94</v>
      </c>
      <c r="F98" s="291"/>
      <c r="G98" s="291"/>
      <c r="H98" s="291"/>
      <c r="I98" s="291"/>
      <c r="J98" s="103"/>
      <c r="K98" s="291" t="s">
        <v>95</v>
      </c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  <c r="AA98" s="291"/>
      <c r="AB98" s="291"/>
      <c r="AC98" s="291"/>
      <c r="AD98" s="291"/>
      <c r="AE98" s="291"/>
      <c r="AF98" s="291"/>
      <c r="AG98" s="277">
        <f>'SO-02B - 1NP podlaží'!J34</f>
        <v>297121.17</v>
      </c>
      <c r="AH98" s="278"/>
      <c r="AI98" s="278"/>
      <c r="AJ98" s="278"/>
      <c r="AK98" s="278"/>
      <c r="AL98" s="278"/>
      <c r="AM98" s="278"/>
      <c r="AN98" s="277">
        <f t="shared" si="0"/>
        <v>359516.62</v>
      </c>
      <c r="AO98" s="278"/>
      <c r="AP98" s="278"/>
      <c r="AQ98" s="104" t="s">
        <v>92</v>
      </c>
      <c r="AR98" s="59"/>
      <c r="AS98" s="105">
        <v>0</v>
      </c>
      <c r="AT98" s="106">
        <f t="shared" si="1"/>
        <v>62395.45</v>
      </c>
      <c r="AU98" s="107">
        <f>'SO-02B - 1NP podlaží'!P132</f>
        <v>188.23601500000001</v>
      </c>
      <c r="AV98" s="106">
        <f>'SO-02B - 1NP podlaží'!J37</f>
        <v>62395.45</v>
      </c>
      <c r="AW98" s="106">
        <f>'SO-02B - 1NP podlaží'!J38</f>
        <v>0</v>
      </c>
      <c r="AX98" s="106">
        <f>'SO-02B - 1NP podlaží'!J39</f>
        <v>0</v>
      </c>
      <c r="AY98" s="106">
        <f>'SO-02B - 1NP podlaží'!J40</f>
        <v>0</v>
      </c>
      <c r="AZ98" s="106">
        <f>'SO-02B - 1NP podlaží'!F37</f>
        <v>297121.17</v>
      </c>
      <c r="BA98" s="106">
        <f>'SO-02B - 1NP podlaží'!F38</f>
        <v>0</v>
      </c>
      <c r="BB98" s="106">
        <f>'SO-02B - 1NP podlaží'!F39</f>
        <v>0</v>
      </c>
      <c r="BC98" s="106">
        <f>'SO-02B - 1NP podlaží'!F40</f>
        <v>0</v>
      </c>
      <c r="BD98" s="108">
        <f>'SO-02B - 1NP podlaží'!F41</f>
        <v>0</v>
      </c>
      <c r="BT98" s="109" t="s">
        <v>86</v>
      </c>
      <c r="BV98" s="109" t="s">
        <v>78</v>
      </c>
      <c r="BW98" s="109" t="s">
        <v>96</v>
      </c>
      <c r="BX98" s="109" t="s">
        <v>89</v>
      </c>
      <c r="CL98" s="109" t="s">
        <v>1</v>
      </c>
    </row>
    <row r="99" spans="1:91" s="4" customFormat="1" ht="16.5" customHeight="1">
      <c r="A99" s="92" t="s">
        <v>80</v>
      </c>
      <c r="B99" s="57"/>
      <c r="C99" s="103"/>
      <c r="D99" s="103"/>
      <c r="E99" s="291" t="s">
        <v>97</v>
      </c>
      <c r="F99" s="291"/>
      <c r="G99" s="291"/>
      <c r="H99" s="291"/>
      <c r="I99" s="291"/>
      <c r="J99" s="103"/>
      <c r="K99" s="291" t="s">
        <v>98</v>
      </c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1"/>
      <c r="AF99" s="291"/>
      <c r="AG99" s="277">
        <f>'SO-02C - Podkroví'!J34</f>
        <v>274624.96000000002</v>
      </c>
      <c r="AH99" s="278"/>
      <c r="AI99" s="278"/>
      <c r="AJ99" s="278"/>
      <c r="AK99" s="278"/>
      <c r="AL99" s="278"/>
      <c r="AM99" s="278"/>
      <c r="AN99" s="277">
        <f t="shared" si="0"/>
        <v>332296.2</v>
      </c>
      <c r="AO99" s="278"/>
      <c r="AP99" s="278"/>
      <c r="AQ99" s="104" t="s">
        <v>92</v>
      </c>
      <c r="AR99" s="59"/>
      <c r="AS99" s="105">
        <v>0</v>
      </c>
      <c r="AT99" s="106">
        <f t="shared" si="1"/>
        <v>57671.24</v>
      </c>
      <c r="AU99" s="107">
        <f>'SO-02C - Podkroví'!P131</f>
        <v>135.097803</v>
      </c>
      <c r="AV99" s="106">
        <f>'SO-02C - Podkroví'!J37</f>
        <v>57671.24</v>
      </c>
      <c r="AW99" s="106">
        <f>'SO-02C - Podkroví'!J38</f>
        <v>0</v>
      </c>
      <c r="AX99" s="106">
        <f>'SO-02C - Podkroví'!J39</f>
        <v>0</v>
      </c>
      <c r="AY99" s="106">
        <f>'SO-02C - Podkroví'!J40</f>
        <v>0</v>
      </c>
      <c r="AZ99" s="106">
        <f>'SO-02C - Podkroví'!F37</f>
        <v>274624.96000000002</v>
      </c>
      <c r="BA99" s="106">
        <f>'SO-02C - Podkroví'!F38</f>
        <v>0</v>
      </c>
      <c r="BB99" s="106">
        <f>'SO-02C - Podkroví'!F39</f>
        <v>0</v>
      </c>
      <c r="BC99" s="106">
        <f>'SO-02C - Podkroví'!F40</f>
        <v>0</v>
      </c>
      <c r="BD99" s="108">
        <f>'SO-02C - Podkroví'!F41</f>
        <v>0</v>
      </c>
      <c r="BT99" s="109" t="s">
        <v>86</v>
      </c>
      <c r="BV99" s="109" t="s">
        <v>78</v>
      </c>
      <c r="BW99" s="109" t="s">
        <v>99</v>
      </c>
      <c r="BX99" s="109" t="s">
        <v>89</v>
      </c>
      <c r="CL99" s="109" t="s">
        <v>1</v>
      </c>
    </row>
    <row r="100" spans="1:91" s="7" customFormat="1" ht="16.5" customHeight="1">
      <c r="A100" s="92" t="s">
        <v>80</v>
      </c>
      <c r="B100" s="93"/>
      <c r="C100" s="94"/>
      <c r="D100" s="288" t="s">
        <v>100</v>
      </c>
      <c r="E100" s="288"/>
      <c r="F100" s="288"/>
      <c r="G100" s="288"/>
      <c r="H100" s="288"/>
      <c r="I100" s="95"/>
      <c r="J100" s="288" t="s">
        <v>101</v>
      </c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75">
        <f>'SO-03 - Výtah vč. stavebn...'!J32</f>
        <v>1135400</v>
      </c>
      <c r="AH100" s="276"/>
      <c r="AI100" s="276"/>
      <c r="AJ100" s="276"/>
      <c r="AK100" s="276"/>
      <c r="AL100" s="276"/>
      <c r="AM100" s="276"/>
      <c r="AN100" s="275">
        <f t="shared" si="0"/>
        <v>1373834</v>
      </c>
      <c r="AO100" s="276"/>
      <c r="AP100" s="276"/>
      <c r="AQ100" s="96" t="s">
        <v>83</v>
      </c>
      <c r="AR100" s="97"/>
      <c r="AS100" s="98">
        <v>0</v>
      </c>
      <c r="AT100" s="99">
        <f t="shared" si="1"/>
        <v>238434</v>
      </c>
      <c r="AU100" s="100">
        <f>'SO-03 - Výtah vč. stavebn...'!P125</f>
        <v>441.20599999999996</v>
      </c>
      <c r="AV100" s="99">
        <f>'SO-03 - Výtah vč. stavebn...'!J35</f>
        <v>238434</v>
      </c>
      <c r="AW100" s="99">
        <f>'SO-03 - Výtah vč. stavebn...'!J36</f>
        <v>0</v>
      </c>
      <c r="AX100" s="99">
        <f>'SO-03 - Výtah vč. stavebn...'!J37</f>
        <v>0</v>
      </c>
      <c r="AY100" s="99">
        <f>'SO-03 - Výtah vč. stavebn...'!J38</f>
        <v>0</v>
      </c>
      <c r="AZ100" s="99">
        <f>'SO-03 - Výtah vč. stavebn...'!F35</f>
        <v>1135400</v>
      </c>
      <c r="BA100" s="99">
        <f>'SO-03 - Výtah vč. stavebn...'!F36</f>
        <v>0</v>
      </c>
      <c r="BB100" s="99">
        <f>'SO-03 - Výtah vč. stavebn...'!F37</f>
        <v>0</v>
      </c>
      <c r="BC100" s="99">
        <f>'SO-03 - Výtah vč. stavebn...'!F38</f>
        <v>0</v>
      </c>
      <c r="BD100" s="101">
        <f>'SO-03 - Výtah vč. stavebn...'!F39</f>
        <v>0</v>
      </c>
      <c r="BT100" s="102" t="s">
        <v>84</v>
      </c>
      <c r="BV100" s="102" t="s">
        <v>78</v>
      </c>
      <c r="BW100" s="102" t="s">
        <v>102</v>
      </c>
      <c r="BX100" s="102" t="s">
        <v>5</v>
      </c>
      <c r="CL100" s="102" t="s">
        <v>1</v>
      </c>
      <c r="CM100" s="102" t="s">
        <v>86</v>
      </c>
    </row>
    <row r="101" spans="1:91" s="7" customFormat="1" ht="16.5" customHeight="1">
      <c r="A101" s="92" t="s">
        <v>80</v>
      </c>
      <c r="B101" s="93"/>
      <c r="C101" s="94"/>
      <c r="D101" s="288" t="s">
        <v>103</v>
      </c>
      <c r="E101" s="288"/>
      <c r="F101" s="288"/>
      <c r="G101" s="288"/>
      <c r="H101" s="288"/>
      <c r="I101" s="95"/>
      <c r="J101" s="288" t="s">
        <v>104</v>
      </c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75">
        <f>'SO-04 - VRN - vedleší roz...'!J32</f>
        <v>720000</v>
      </c>
      <c r="AH101" s="276"/>
      <c r="AI101" s="276"/>
      <c r="AJ101" s="276"/>
      <c r="AK101" s="276"/>
      <c r="AL101" s="276"/>
      <c r="AM101" s="276"/>
      <c r="AN101" s="275">
        <f t="shared" si="0"/>
        <v>871200</v>
      </c>
      <c r="AO101" s="276"/>
      <c r="AP101" s="276"/>
      <c r="AQ101" s="96" t="s">
        <v>83</v>
      </c>
      <c r="AR101" s="97"/>
      <c r="AS101" s="110">
        <v>0</v>
      </c>
      <c r="AT101" s="111">
        <f t="shared" si="1"/>
        <v>151200</v>
      </c>
      <c r="AU101" s="112">
        <f>'SO-04 - VRN - vedleší roz...'!P125</f>
        <v>0</v>
      </c>
      <c r="AV101" s="111">
        <f>'SO-04 - VRN - vedleší roz...'!J35</f>
        <v>151200</v>
      </c>
      <c r="AW101" s="111">
        <f>'SO-04 - VRN - vedleší roz...'!J36</f>
        <v>0</v>
      </c>
      <c r="AX101" s="111">
        <f>'SO-04 - VRN - vedleší roz...'!J37</f>
        <v>0</v>
      </c>
      <c r="AY101" s="111">
        <f>'SO-04 - VRN - vedleší roz...'!J38</f>
        <v>0</v>
      </c>
      <c r="AZ101" s="111">
        <f>'SO-04 - VRN - vedleší roz...'!F35</f>
        <v>720000</v>
      </c>
      <c r="BA101" s="111">
        <f>'SO-04 - VRN - vedleší roz...'!F36</f>
        <v>0</v>
      </c>
      <c r="BB101" s="111">
        <f>'SO-04 - VRN - vedleší roz...'!F37</f>
        <v>0</v>
      </c>
      <c r="BC101" s="111">
        <f>'SO-04 - VRN - vedleší roz...'!F38</f>
        <v>0</v>
      </c>
      <c r="BD101" s="113">
        <f>'SO-04 - VRN - vedleší roz...'!F39</f>
        <v>0</v>
      </c>
      <c r="BT101" s="102" t="s">
        <v>84</v>
      </c>
      <c r="BV101" s="102" t="s">
        <v>78</v>
      </c>
      <c r="BW101" s="102" t="s">
        <v>105</v>
      </c>
      <c r="BX101" s="102" t="s">
        <v>5</v>
      </c>
      <c r="CL101" s="102" t="s">
        <v>1</v>
      </c>
      <c r="CM101" s="102" t="s">
        <v>86</v>
      </c>
    </row>
    <row r="102" spans="1:91" ht="11.25"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1"/>
    </row>
    <row r="103" spans="1:91" s="2" customFormat="1" ht="30" customHeight="1">
      <c r="A103" s="33"/>
      <c r="B103" s="34"/>
      <c r="C103" s="81" t="s">
        <v>106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274">
        <v>0</v>
      </c>
      <c r="AH103" s="274"/>
      <c r="AI103" s="274"/>
      <c r="AJ103" s="274"/>
      <c r="AK103" s="274"/>
      <c r="AL103" s="274"/>
      <c r="AM103" s="274"/>
      <c r="AN103" s="274">
        <v>0</v>
      </c>
      <c r="AO103" s="274"/>
      <c r="AP103" s="274"/>
      <c r="AQ103" s="114"/>
      <c r="AR103" s="36"/>
      <c r="AS103" s="74" t="s">
        <v>107</v>
      </c>
      <c r="AT103" s="75" t="s">
        <v>108</v>
      </c>
      <c r="AU103" s="75" t="s">
        <v>40</v>
      </c>
      <c r="AV103" s="76" t="s">
        <v>63</v>
      </c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91" s="2" customFormat="1" ht="10.9" customHeight="1">
      <c r="A104" s="33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6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  <row r="105" spans="1:91" s="2" customFormat="1" ht="30" customHeight="1">
      <c r="A105" s="33"/>
      <c r="B105" s="34"/>
      <c r="C105" s="115" t="s">
        <v>109</v>
      </c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279">
        <f>ROUND(AG94 + AG103, 2)</f>
        <v>4071294.48</v>
      </c>
      <c r="AH105" s="279"/>
      <c r="AI105" s="279"/>
      <c r="AJ105" s="279"/>
      <c r="AK105" s="279"/>
      <c r="AL105" s="279"/>
      <c r="AM105" s="279"/>
      <c r="AN105" s="279">
        <f>ROUND(AN94 + AN103, 2)</f>
        <v>4926266.32</v>
      </c>
      <c r="AO105" s="279"/>
      <c r="AP105" s="279"/>
      <c r="AQ105" s="116"/>
      <c r="AR105" s="36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</row>
    <row r="106" spans="1:91" s="2" customFormat="1" ht="6.95" customHeight="1">
      <c r="A106" s="3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36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</row>
  </sheetData>
  <sheetProtection algorithmName="SHA-512" hashValue="BqELPDOUPJniXJDWwyxE9yCQM26pNxKTx2ZV5/rQI0u/dOCOc9WHvlLBZiGC861MhsJGktf2vTBygWVTkihnBA==" saltValue="H89jz1w0maiZL2ezn8BEBWJOHswXZ/WwbHvixx6yLHezV0jmVGOv+WF8PoUyEa60IIqwX3hF14nlVLep2VDoXQ==" spinCount="100000" sheet="1" objects="1" scenarios="1" formatColumns="0" formatRows="0"/>
  <mergeCells count="70">
    <mergeCell ref="AN97:AP97"/>
    <mergeCell ref="AG97:AM97"/>
    <mergeCell ref="AN98:AP98"/>
    <mergeCell ref="AG98:AM98"/>
    <mergeCell ref="AN94:AP94"/>
    <mergeCell ref="AG94:AM94"/>
    <mergeCell ref="AN96:AP96"/>
    <mergeCell ref="AN95:AP95"/>
    <mergeCell ref="AG95:AM95"/>
    <mergeCell ref="AG96:AM96"/>
    <mergeCell ref="AM89:AP89"/>
    <mergeCell ref="AS89:AT91"/>
    <mergeCell ref="AM90:AP90"/>
    <mergeCell ref="AN92:AP92"/>
    <mergeCell ref="L85:AO85"/>
    <mergeCell ref="AM87:AN87"/>
    <mergeCell ref="I92:AF92"/>
    <mergeCell ref="AG92:AM92"/>
    <mergeCell ref="J95:AF95"/>
    <mergeCell ref="D101:H101"/>
    <mergeCell ref="C92:G92"/>
    <mergeCell ref="D95:H95"/>
    <mergeCell ref="D96:H96"/>
    <mergeCell ref="E97:I97"/>
    <mergeCell ref="E98:I98"/>
    <mergeCell ref="E99:I99"/>
    <mergeCell ref="D100:H100"/>
    <mergeCell ref="J96:AF96"/>
    <mergeCell ref="K97:AF97"/>
    <mergeCell ref="K98:AF98"/>
    <mergeCell ref="K99:AF99"/>
    <mergeCell ref="J100:AF100"/>
    <mergeCell ref="J101:AF101"/>
    <mergeCell ref="AG105:AM105"/>
    <mergeCell ref="AN105:AP105"/>
    <mergeCell ref="E23:AN23"/>
    <mergeCell ref="L36:P36"/>
    <mergeCell ref="AK26:AO26"/>
    <mergeCell ref="AK36:AO36"/>
    <mergeCell ref="AK27:AO27"/>
    <mergeCell ref="AK29:AO29"/>
    <mergeCell ref="L31:P31"/>
    <mergeCell ref="W31:AE31"/>
    <mergeCell ref="AK31:AO31"/>
    <mergeCell ref="AK32:AO32"/>
    <mergeCell ref="L32:P32"/>
    <mergeCell ref="AK33:AO33"/>
    <mergeCell ref="L33:P33"/>
    <mergeCell ref="AK34:AO34"/>
    <mergeCell ref="X38:AB38"/>
    <mergeCell ref="K5:AO5"/>
    <mergeCell ref="K6:AO6"/>
    <mergeCell ref="AR2:BE2"/>
    <mergeCell ref="AG103:AM103"/>
    <mergeCell ref="AN100:AP100"/>
    <mergeCell ref="AN99:AP99"/>
    <mergeCell ref="AG99:AM99"/>
    <mergeCell ref="AG100:AM100"/>
    <mergeCell ref="AN101:AP101"/>
    <mergeCell ref="AG101:AM101"/>
    <mergeCell ref="AN103:AP103"/>
    <mergeCell ref="L34:P34"/>
    <mergeCell ref="AK35:AO35"/>
    <mergeCell ref="L35:P35"/>
    <mergeCell ref="AK38:AO38"/>
    <mergeCell ref="W35:AE35"/>
    <mergeCell ref="W34:AE34"/>
    <mergeCell ref="W32:AE32"/>
    <mergeCell ref="W33:AE33"/>
    <mergeCell ref="W36:AE36"/>
  </mergeCells>
  <hyperlinks>
    <hyperlink ref="A95" location="'SO-01 - Fasády'!C2" display="/" xr:uid="{00000000-0004-0000-0000-000000000000}"/>
    <hyperlink ref="A97" location="'SO-02A - Přízemí'!C2" display="/" xr:uid="{00000000-0004-0000-0000-000001000000}"/>
    <hyperlink ref="A98" location="'SO-02B - 1NP podlaží'!C2" display="/" xr:uid="{00000000-0004-0000-0000-000002000000}"/>
    <hyperlink ref="A99" location="'SO-02C - Podkroví'!C2" display="/" xr:uid="{00000000-0004-0000-0000-000003000000}"/>
    <hyperlink ref="A100" location="'SO-03 - Výtah vč. stavebn...'!C2" display="/" xr:uid="{00000000-0004-0000-0000-000004000000}"/>
    <hyperlink ref="A101" location="'SO-04 - VRN - vedleší roz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30"/>
  <sheetViews>
    <sheetView showGridLines="0" tabSelected="1" topLeftCell="A22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85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2" customFormat="1" ht="12" customHeight="1">
      <c r="A8" s="33"/>
      <c r="B8" s="36"/>
      <c r="C8" s="33"/>
      <c r="D8" s="122" t="s">
        <v>111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6"/>
      <c r="C9" s="33"/>
      <c r="D9" s="33"/>
      <c r="E9" s="310" t="s">
        <v>112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6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6"/>
      <c r="C11" s="33"/>
      <c r="D11" s="122" t="s">
        <v>16</v>
      </c>
      <c r="E11" s="33"/>
      <c r="F11" s="109" t="s">
        <v>1</v>
      </c>
      <c r="G11" s="33"/>
      <c r="H11" s="33"/>
      <c r="I11" s="122" t="s">
        <v>17</v>
      </c>
      <c r="J11" s="109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6"/>
      <c r="C12" s="33"/>
      <c r="D12" s="122" t="s">
        <v>18</v>
      </c>
      <c r="E12" s="33"/>
      <c r="F12" s="109" t="s">
        <v>19</v>
      </c>
      <c r="G12" s="33"/>
      <c r="H12" s="33"/>
      <c r="I12" s="122" t="s">
        <v>20</v>
      </c>
      <c r="J12" s="123" t="str">
        <f>'Rekapitulace stavby'!AN8</f>
        <v>9. 11. 2019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22</v>
      </c>
      <c r="E14" s="33"/>
      <c r="F14" s="33"/>
      <c r="G14" s="33"/>
      <c r="H14" s="33"/>
      <c r="I14" s="122" t="s">
        <v>23</v>
      </c>
      <c r="J14" s="109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6"/>
      <c r="C15" s="33"/>
      <c r="D15" s="33"/>
      <c r="E15" s="109" t="s">
        <v>24</v>
      </c>
      <c r="F15" s="33"/>
      <c r="G15" s="33"/>
      <c r="H15" s="33"/>
      <c r="I15" s="122" t="s">
        <v>25</v>
      </c>
      <c r="J15" s="109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6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6"/>
      <c r="C17" s="33"/>
      <c r="D17" s="122" t="s">
        <v>26</v>
      </c>
      <c r="E17" s="33"/>
      <c r="F17" s="33"/>
      <c r="G17" s="33"/>
      <c r="H17" s="33"/>
      <c r="I17" s="122" t="s">
        <v>23</v>
      </c>
      <c r="J17" s="109" t="str">
        <f>'Rekapitulace stavby'!AN13</f>
        <v/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6"/>
      <c r="C18" s="33"/>
      <c r="D18" s="33"/>
      <c r="E18" s="312" t="str">
        <f>'Rekapitulace stavby'!E14</f>
        <v xml:space="preserve"> </v>
      </c>
      <c r="F18" s="312"/>
      <c r="G18" s="312"/>
      <c r="H18" s="312"/>
      <c r="I18" s="122" t="s">
        <v>25</v>
      </c>
      <c r="J18" s="109" t="str">
        <f>'Rekapitulace stavby'!AN14</f>
        <v/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6"/>
      <c r="C20" s="33"/>
      <c r="D20" s="122" t="s">
        <v>28</v>
      </c>
      <c r="E20" s="33"/>
      <c r="F20" s="33"/>
      <c r="G20" s="33"/>
      <c r="H20" s="33"/>
      <c r="I20" s="122" t="s">
        <v>23</v>
      </c>
      <c r="J20" s="109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6"/>
      <c r="C21" s="33"/>
      <c r="D21" s="33"/>
      <c r="E21" s="109" t="str">
        <f>IF('Rekapitulace stavby'!E17="","",'Rekapitulace stavby'!E17)</f>
        <v xml:space="preserve"> </v>
      </c>
      <c r="F21" s="33"/>
      <c r="G21" s="33"/>
      <c r="H21" s="33"/>
      <c r="I21" s="122" t="s">
        <v>25</v>
      </c>
      <c r="J21" s="109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6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6"/>
      <c r="C23" s="33"/>
      <c r="D23" s="122" t="s">
        <v>30</v>
      </c>
      <c r="E23" s="33"/>
      <c r="F23" s="33"/>
      <c r="G23" s="33"/>
      <c r="H23" s="33"/>
      <c r="I23" s="122" t="s">
        <v>23</v>
      </c>
      <c r="J23" s="109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6"/>
      <c r="C24" s="33"/>
      <c r="D24" s="33"/>
      <c r="E24" s="109" t="s">
        <v>31</v>
      </c>
      <c r="F24" s="33"/>
      <c r="G24" s="33"/>
      <c r="H24" s="33"/>
      <c r="I24" s="122" t="s">
        <v>25</v>
      </c>
      <c r="J24" s="109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6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6"/>
      <c r="C26" s="33"/>
      <c r="D26" s="122" t="s">
        <v>32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24"/>
      <c r="B27" s="125"/>
      <c r="C27" s="124"/>
      <c r="D27" s="124"/>
      <c r="E27" s="313" t="s">
        <v>1</v>
      </c>
      <c r="F27" s="313"/>
      <c r="G27" s="313"/>
      <c r="H27" s="313"/>
      <c r="I27" s="124"/>
      <c r="J27" s="124"/>
      <c r="K27" s="124"/>
      <c r="L27" s="126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pans="1:31" s="2" customFormat="1" ht="6.95" customHeight="1">
      <c r="A28" s="33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6"/>
      <c r="C29" s="33"/>
      <c r="D29" s="127"/>
      <c r="E29" s="127"/>
      <c r="F29" s="127"/>
      <c r="G29" s="127"/>
      <c r="H29" s="127"/>
      <c r="I29" s="127"/>
      <c r="J29" s="127"/>
      <c r="K29" s="12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6"/>
      <c r="C30" s="33"/>
      <c r="D30" s="109" t="s">
        <v>113</v>
      </c>
      <c r="E30" s="33"/>
      <c r="F30" s="33"/>
      <c r="G30" s="33"/>
      <c r="H30" s="33"/>
      <c r="I30" s="33"/>
      <c r="J30" s="128">
        <f>J96</f>
        <v>1283888.04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6"/>
      <c r="C31" s="33"/>
      <c r="D31" s="129" t="s">
        <v>114</v>
      </c>
      <c r="E31" s="33"/>
      <c r="F31" s="33"/>
      <c r="G31" s="33"/>
      <c r="H31" s="33"/>
      <c r="I31" s="33"/>
      <c r="J31" s="128">
        <f>J111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6"/>
      <c r="C32" s="33"/>
      <c r="D32" s="130" t="s">
        <v>36</v>
      </c>
      <c r="E32" s="33"/>
      <c r="F32" s="33"/>
      <c r="G32" s="33"/>
      <c r="H32" s="33"/>
      <c r="I32" s="33"/>
      <c r="J32" s="131">
        <f>ROUND(J30 + J31, 2)</f>
        <v>1283888.04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6"/>
      <c r="C33" s="33"/>
      <c r="D33" s="127"/>
      <c r="E33" s="127"/>
      <c r="F33" s="127"/>
      <c r="G33" s="127"/>
      <c r="H33" s="127"/>
      <c r="I33" s="127"/>
      <c r="J33" s="127"/>
      <c r="K33" s="127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6"/>
      <c r="C34" s="33"/>
      <c r="D34" s="33"/>
      <c r="E34" s="33"/>
      <c r="F34" s="132" t="s">
        <v>38</v>
      </c>
      <c r="G34" s="33"/>
      <c r="H34" s="33"/>
      <c r="I34" s="132" t="s">
        <v>37</v>
      </c>
      <c r="J34" s="132" t="s">
        <v>39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6"/>
      <c r="C35" s="33"/>
      <c r="D35" s="133" t="s">
        <v>40</v>
      </c>
      <c r="E35" s="122" t="s">
        <v>41</v>
      </c>
      <c r="F35" s="134">
        <f>ROUND((SUM(BE111:BE112) + SUM(BE132:BE329)),  2)</f>
        <v>1283888.04</v>
      </c>
      <c r="G35" s="33"/>
      <c r="H35" s="33"/>
      <c r="I35" s="135">
        <v>0.21</v>
      </c>
      <c r="J35" s="134">
        <f>ROUND(((SUM(BE111:BE112) + SUM(BE132:BE329))*I35),  2)</f>
        <v>269616.49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122" t="s">
        <v>42</v>
      </c>
      <c r="F36" s="134">
        <f>ROUND((SUM(BF111:BF112) + SUM(BF132:BF329)),  2)</f>
        <v>0</v>
      </c>
      <c r="G36" s="33"/>
      <c r="H36" s="33"/>
      <c r="I36" s="135">
        <v>0.15</v>
      </c>
      <c r="J36" s="134">
        <f>ROUND(((SUM(BF111:BF112) + SUM(BF132:BF329))*I36),  2)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6"/>
      <c r="C37" s="33"/>
      <c r="D37" s="33"/>
      <c r="E37" s="122" t="s">
        <v>43</v>
      </c>
      <c r="F37" s="134">
        <f>ROUND((SUM(BG111:BG112) + SUM(BG132:BG329)),  2)</f>
        <v>0</v>
      </c>
      <c r="G37" s="33"/>
      <c r="H37" s="33"/>
      <c r="I37" s="135">
        <v>0.21</v>
      </c>
      <c r="J37" s="13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6"/>
      <c r="C38" s="33"/>
      <c r="D38" s="33"/>
      <c r="E38" s="122" t="s">
        <v>44</v>
      </c>
      <c r="F38" s="134">
        <f>ROUND((SUM(BH111:BH112) + SUM(BH132:BH329)),  2)</f>
        <v>0</v>
      </c>
      <c r="G38" s="33"/>
      <c r="H38" s="33"/>
      <c r="I38" s="135">
        <v>0.15</v>
      </c>
      <c r="J38" s="134">
        <f>0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45</v>
      </c>
      <c r="F39" s="134">
        <f>ROUND((SUM(BI111:BI112) + SUM(BI132:BI329)),  2)</f>
        <v>0</v>
      </c>
      <c r="G39" s="33"/>
      <c r="H39" s="33"/>
      <c r="I39" s="135">
        <v>0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6"/>
      <c r="C41" s="136"/>
      <c r="D41" s="137" t="s">
        <v>46</v>
      </c>
      <c r="E41" s="138"/>
      <c r="F41" s="138"/>
      <c r="G41" s="139" t="s">
        <v>47</v>
      </c>
      <c r="H41" s="140" t="s">
        <v>48</v>
      </c>
      <c r="I41" s="138"/>
      <c r="J41" s="141">
        <f>SUM(J32:J39)</f>
        <v>1553504.53</v>
      </c>
      <c r="K41" s="142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111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302" t="str">
        <f>E9</f>
        <v>SO-01 - Fasády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18</v>
      </c>
      <c r="D89" s="35"/>
      <c r="E89" s="35"/>
      <c r="F89" s="27" t="str">
        <f>F12</f>
        <v>Loděnice</v>
      </c>
      <c r="G89" s="35"/>
      <c r="H89" s="35"/>
      <c r="I89" s="29" t="s">
        <v>20</v>
      </c>
      <c r="J89" s="65" t="str">
        <f>IF(J12="","",J12)</f>
        <v>9. 11. 2019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9" t="s">
        <v>22</v>
      </c>
      <c r="D91" s="35"/>
      <c r="E91" s="35"/>
      <c r="F91" s="27" t="str">
        <f>E15</f>
        <v>Obec Loděnice</v>
      </c>
      <c r="G91" s="35"/>
      <c r="H91" s="35"/>
      <c r="I91" s="29" t="s">
        <v>28</v>
      </c>
      <c r="J91" s="30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26</v>
      </c>
      <c r="D92" s="35"/>
      <c r="E92" s="35"/>
      <c r="F92" s="27" t="str">
        <f>IF(E18="","",E18)</f>
        <v xml:space="preserve"> </v>
      </c>
      <c r="G92" s="35"/>
      <c r="H92" s="35"/>
      <c r="I92" s="29" t="s">
        <v>30</v>
      </c>
      <c r="J92" s="30" t="str">
        <f>E24</f>
        <v>Zdeněk Drda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54" t="s">
        <v>116</v>
      </c>
      <c r="D94" s="116"/>
      <c r="E94" s="116"/>
      <c r="F94" s="116"/>
      <c r="G94" s="116"/>
      <c r="H94" s="116"/>
      <c r="I94" s="116"/>
      <c r="J94" s="155" t="s">
        <v>117</v>
      </c>
      <c r="K94" s="11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56" t="s">
        <v>118</v>
      </c>
      <c r="D96" s="35"/>
      <c r="E96" s="35"/>
      <c r="F96" s="35"/>
      <c r="G96" s="35"/>
      <c r="H96" s="35"/>
      <c r="I96" s="35"/>
      <c r="J96" s="83">
        <f>J132</f>
        <v>1283888.04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119</v>
      </c>
    </row>
    <row r="97" spans="1:31" s="9" customFormat="1" ht="24.95" customHeight="1">
      <c r="B97" s="157"/>
      <c r="C97" s="158"/>
      <c r="D97" s="159" t="s">
        <v>120</v>
      </c>
      <c r="E97" s="160"/>
      <c r="F97" s="160"/>
      <c r="G97" s="160"/>
      <c r="H97" s="160"/>
      <c r="I97" s="160"/>
      <c r="J97" s="161">
        <f>J133</f>
        <v>929473.39</v>
      </c>
      <c r="K97" s="158"/>
      <c r="L97" s="162"/>
    </row>
    <row r="98" spans="1:31" s="10" customFormat="1" ht="19.899999999999999" customHeight="1">
      <c r="B98" s="163"/>
      <c r="C98" s="103"/>
      <c r="D98" s="164" t="s">
        <v>121</v>
      </c>
      <c r="E98" s="165"/>
      <c r="F98" s="165"/>
      <c r="G98" s="165"/>
      <c r="H98" s="165"/>
      <c r="I98" s="165"/>
      <c r="J98" s="166">
        <f>J134</f>
        <v>178818.58999999997</v>
      </c>
      <c r="K98" s="103"/>
      <c r="L98" s="167"/>
    </row>
    <row r="99" spans="1:31" s="10" customFormat="1" ht="19.899999999999999" customHeight="1">
      <c r="B99" s="163"/>
      <c r="C99" s="103"/>
      <c r="D99" s="164" t="s">
        <v>122</v>
      </c>
      <c r="E99" s="165"/>
      <c r="F99" s="165"/>
      <c r="G99" s="165"/>
      <c r="H99" s="165"/>
      <c r="I99" s="165"/>
      <c r="J99" s="166">
        <f>J170</f>
        <v>40967.300000000003</v>
      </c>
      <c r="K99" s="103"/>
      <c r="L99" s="167"/>
    </row>
    <row r="100" spans="1:31" s="10" customFormat="1" ht="19.899999999999999" customHeight="1">
      <c r="B100" s="163"/>
      <c r="C100" s="103"/>
      <c r="D100" s="164" t="s">
        <v>123</v>
      </c>
      <c r="E100" s="165"/>
      <c r="F100" s="165"/>
      <c r="G100" s="165"/>
      <c r="H100" s="165"/>
      <c r="I100" s="165"/>
      <c r="J100" s="166">
        <f>J178</f>
        <v>20064.61</v>
      </c>
      <c r="K100" s="103"/>
      <c r="L100" s="167"/>
    </row>
    <row r="101" spans="1:31" s="10" customFormat="1" ht="19.899999999999999" customHeight="1">
      <c r="B101" s="163"/>
      <c r="C101" s="103"/>
      <c r="D101" s="164" t="s">
        <v>124</v>
      </c>
      <c r="E101" s="165"/>
      <c r="F101" s="165"/>
      <c r="G101" s="165"/>
      <c r="H101" s="165"/>
      <c r="I101" s="165"/>
      <c r="J101" s="166">
        <f>J183</f>
        <v>27270.9</v>
      </c>
      <c r="K101" s="103"/>
      <c r="L101" s="167"/>
    </row>
    <row r="102" spans="1:31" s="10" customFormat="1" ht="19.899999999999999" customHeight="1">
      <c r="B102" s="163"/>
      <c r="C102" s="103"/>
      <c r="D102" s="164" t="s">
        <v>125</v>
      </c>
      <c r="E102" s="165"/>
      <c r="F102" s="165"/>
      <c r="G102" s="165"/>
      <c r="H102" s="165"/>
      <c r="I102" s="165"/>
      <c r="J102" s="166">
        <f>J187</f>
        <v>294143.84999999998</v>
      </c>
      <c r="K102" s="103"/>
      <c r="L102" s="167"/>
    </row>
    <row r="103" spans="1:31" s="10" customFormat="1" ht="19.899999999999999" customHeight="1">
      <c r="B103" s="163"/>
      <c r="C103" s="103"/>
      <c r="D103" s="164" t="s">
        <v>126</v>
      </c>
      <c r="E103" s="165"/>
      <c r="F103" s="165"/>
      <c r="G103" s="165"/>
      <c r="H103" s="165"/>
      <c r="I103" s="165"/>
      <c r="J103" s="166">
        <f>J260</f>
        <v>231319.78999999998</v>
      </c>
      <c r="K103" s="103"/>
      <c r="L103" s="167"/>
    </row>
    <row r="104" spans="1:31" s="10" customFormat="1" ht="19.899999999999999" customHeight="1">
      <c r="B104" s="163"/>
      <c r="C104" s="103"/>
      <c r="D104" s="164" t="s">
        <v>127</v>
      </c>
      <c r="E104" s="165"/>
      <c r="F104" s="165"/>
      <c r="G104" s="165"/>
      <c r="H104" s="165"/>
      <c r="I104" s="165"/>
      <c r="J104" s="166">
        <f>J289</f>
        <v>136888.35</v>
      </c>
      <c r="K104" s="103"/>
      <c r="L104" s="167"/>
    </row>
    <row r="105" spans="1:31" s="9" customFormat="1" ht="24.95" customHeight="1">
      <c r="B105" s="157"/>
      <c r="C105" s="158"/>
      <c r="D105" s="159" t="s">
        <v>128</v>
      </c>
      <c r="E105" s="160"/>
      <c r="F105" s="160"/>
      <c r="G105" s="160"/>
      <c r="H105" s="160"/>
      <c r="I105" s="160"/>
      <c r="J105" s="161">
        <f>J291</f>
        <v>354414.65</v>
      </c>
      <c r="K105" s="158"/>
      <c r="L105" s="162"/>
    </row>
    <row r="106" spans="1:31" s="10" customFormat="1" ht="19.899999999999999" customHeight="1">
      <c r="B106" s="163"/>
      <c r="C106" s="103"/>
      <c r="D106" s="164" t="s">
        <v>129</v>
      </c>
      <c r="E106" s="165"/>
      <c r="F106" s="165"/>
      <c r="G106" s="165"/>
      <c r="H106" s="165"/>
      <c r="I106" s="165"/>
      <c r="J106" s="166">
        <f>J292</f>
        <v>53133.2</v>
      </c>
      <c r="K106" s="103"/>
      <c r="L106" s="167"/>
    </row>
    <row r="107" spans="1:31" s="10" customFormat="1" ht="19.899999999999999" customHeight="1">
      <c r="B107" s="163"/>
      <c r="C107" s="103"/>
      <c r="D107" s="164" t="s">
        <v>130</v>
      </c>
      <c r="E107" s="165"/>
      <c r="F107" s="165"/>
      <c r="G107" s="165"/>
      <c r="H107" s="165"/>
      <c r="I107" s="165"/>
      <c r="J107" s="166">
        <f>J306</f>
        <v>127498.72999999998</v>
      </c>
      <c r="K107" s="103"/>
      <c r="L107" s="167"/>
    </row>
    <row r="108" spans="1:31" s="10" customFormat="1" ht="19.899999999999999" customHeight="1">
      <c r="B108" s="163"/>
      <c r="C108" s="103"/>
      <c r="D108" s="164" t="s">
        <v>131</v>
      </c>
      <c r="E108" s="165"/>
      <c r="F108" s="165"/>
      <c r="G108" s="165"/>
      <c r="H108" s="165"/>
      <c r="I108" s="165"/>
      <c r="J108" s="166">
        <f>J324</f>
        <v>173782.72</v>
      </c>
      <c r="K108" s="103"/>
      <c r="L108" s="167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5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29.25" customHeight="1">
      <c r="A111" s="33"/>
      <c r="B111" s="34"/>
      <c r="C111" s="156" t="s">
        <v>132</v>
      </c>
      <c r="D111" s="35"/>
      <c r="E111" s="35"/>
      <c r="F111" s="35"/>
      <c r="G111" s="35"/>
      <c r="H111" s="35"/>
      <c r="I111" s="35"/>
      <c r="J111" s="168">
        <v>0</v>
      </c>
      <c r="K111" s="35"/>
      <c r="L111" s="50"/>
      <c r="N111" s="169" t="s">
        <v>40</v>
      </c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8" customHeight="1">
      <c r="A112" s="33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31" s="2" customFormat="1" ht="29.25" customHeight="1">
      <c r="A113" s="33"/>
      <c r="B113" s="34"/>
      <c r="C113" s="115" t="s">
        <v>109</v>
      </c>
      <c r="D113" s="116"/>
      <c r="E113" s="116"/>
      <c r="F113" s="116"/>
      <c r="G113" s="116"/>
      <c r="H113" s="116"/>
      <c r="I113" s="116"/>
      <c r="J113" s="117">
        <f>ROUND(J96+J111,2)</f>
        <v>1283888.04</v>
      </c>
      <c r="K113" s="116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6.95" customHeight="1">
      <c r="A114" s="3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8" spans="1:31" s="2" customFormat="1" ht="6.95" customHeight="1">
      <c r="A118" s="33"/>
      <c r="B118" s="55"/>
      <c r="C118" s="56"/>
      <c r="D118" s="56"/>
      <c r="E118" s="56"/>
      <c r="F118" s="56"/>
      <c r="G118" s="56"/>
      <c r="H118" s="56"/>
      <c r="I118" s="56"/>
      <c r="J118" s="56"/>
      <c r="K118" s="56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24.95" customHeight="1">
      <c r="A119" s="33"/>
      <c r="B119" s="34"/>
      <c r="C119" s="24" t="s">
        <v>133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6.9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9" t="s">
        <v>14</v>
      </c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5"/>
      <c r="D122" s="35"/>
      <c r="E122" s="314" t="str">
        <f>E7</f>
        <v>Orientační ocenění podle THÚ - budova Obecního úřadu</v>
      </c>
      <c r="F122" s="315"/>
      <c r="G122" s="315"/>
      <c r="H122" s="31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9" t="s">
        <v>111</v>
      </c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5"/>
      <c r="D124" s="35"/>
      <c r="E124" s="302" t="str">
        <f>E9</f>
        <v>SO-01 - Fasády</v>
      </c>
      <c r="F124" s="316"/>
      <c r="G124" s="316"/>
      <c r="H124" s="316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9" t="s">
        <v>18</v>
      </c>
      <c r="D126" s="35"/>
      <c r="E126" s="35"/>
      <c r="F126" s="27" t="str">
        <f>F12</f>
        <v>Loděnice</v>
      </c>
      <c r="G126" s="35"/>
      <c r="H126" s="35"/>
      <c r="I126" s="29" t="s">
        <v>20</v>
      </c>
      <c r="J126" s="65" t="str">
        <f>IF(J12="","",J12)</f>
        <v>9. 11. 2019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9" t="s">
        <v>22</v>
      </c>
      <c r="D128" s="35"/>
      <c r="E128" s="35"/>
      <c r="F128" s="27" t="str">
        <f>E15</f>
        <v>Obec Loděnice</v>
      </c>
      <c r="G128" s="35"/>
      <c r="H128" s="35"/>
      <c r="I128" s="29" t="s">
        <v>28</v>
      </c>
      <c r="J128" s="30" t="str">
        <f>E21</f>
        <v xml:space="preserve"> </v>
      </c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9" t="s">
        <v>26</v>
      </c>
      <c r="D129" s="35"/>
      <c r="E129" s="35"/>
      <c r="F129" s="27" t="str">
        <f>IF(E18="","",E18)</f>
        <v xml:space="preserve"> </v>
      </c>
      <c r="G129" s="35"/>
      <c r="H129" s="35"/>
      <c r="I129" s="29" t="s">
        <v>30</v>
      </c>
      <c r="J129" s="30" t="str">
        <f>E24</f>
        <v>Zdeněk Drda</v>
      </c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70"/>
      <c r="B131" s="171"/>
      <c r="C131" s="172" t="s">
        <v>134</v>
      </c>
      <c r="D131" s="173" t="s">
        <v>61</v>
      </c>
      <c r="E131" s="173" t="s">
        <v>57</v>
      </c>
      <c r="F131" s="173" t="s">
        <v>58</v>
      </c>
      <c r="G131" s="173" t="s">
        <v>135</v>
      </c>
      <c r="H131" s="173" t="s">
        <v>136</v>
      </c>
      <c r="I131" s="173" t="s">
        <v>137</v>
      </c>
      <c r="J131" s="173" t="s">
        <v>117</v>
      </c>
      <c r="K131" s="174" t="s">
        <v>138</v>
      </c>
      <c r="L131" s="175"/>
      <c r="M131" s="74" t="s">
        <v>1</v>
      </c>
      <c r="N131" s="75" t="s">
        <v>40</v>
      </c>
      <c r="O131" s="75" t="s">
        <v>139</v>
      </c>
      <c r="P131" s="75" t="s">
        <v>140</v>
      </c>
      <c r="Q131" s="75" t="s">
        <v>141</v>
      </c>
      <c r="R131" s="75" t="s">
        <v>142</v>
      </c>
      <c r="S131" s="75" t="s">
        <v>143</v>
      </c>
      <c r="T131" s="76" t="s">
        <v>144</v>
      </c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</row>
    <row r="132" spans="1:65" s="2" customFormat="1" ht="22.9" customHeight="1">
      <c r="A132" s="33"/>
      <c r="B132" s="34"/>
      <c r="C132" s="81" t="s">
        <v>145</v>
      </c>
      <c r="D132" s="35"/>
      <c r="E132" s="35"/>
      <c r="F132" s="35"/>
      <c r="G132" s="35"/>
      <c r="H132" s="35"/>
      <c r="I132" s="35"/>
      <c r="J132" s="176">
        <f>BK132</f>
        <v>1283888.04</v>
      </c>
      <c r="K132" s="35"/>
      <c r="L132" s="36"/>
      <c r="M132" s="77"/>
      <c r="N132" s="177"/>
      <c r="O132" s="78"/>
      <c r="P132" s="178">
        <f>P133+P291</f>
        <v>2096.4795990000002</v>
      </c>
      <c r="Q132" s="78"/>
      <c r="R132" s="178">
        <f>R133+R291</f>
        <v>107.36294484</v>
      </c>
      <c r="S132" s="78"/>
      <c r="T132" s="179">
        <f>T133+T291</f>
        <v>45.683850199999995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75</v>
      </c>
      <c r="AU132" s="18" t="s">
        <v>119</v>
      </c>
      <c r="BK132" s="180">
        <f>BK133+BK291</f>
        <v>1283888.04</v>
      </c>
    </row>
    <row r="133" spans="1:65" s="12" customFormat="1" ht="25.9" customHeight="1">
      <c r="B133" s="181"/>
      <c r="C133" s="182"/>
      <c r="D133" s="183" t="s">
        <v>75</v>
      </c>
      <c r="E133" s="184" t="s">
        <v>146</v>
      </c>
      <c r="F133" s="184" t="s">
        <v>147</v>
      </c>
      <c r="G133" s="182"/>
      <c r="H133" s="182"/>
      <c r="I133" s="182"/>
      <c r="J133" s="185">
        <f>BK133</f>
        <v>929473.39</v>
      </c>
      <c r="K133" s="182"/>
      <c r="L133" s="186"/>
      <c r="M133" s="187"/>
      <c r="N133" s="188"/>
      <c r="O133" s="188"/>
      <c r="P133" s="189">
        <f>P134+P170+P178+P183+P187+P260+P289</f>
        <v>1695.974183</v>
      </c>
      <c r="Q133" s="188"/>
      <c r="R133" s="189">
        <f>R134+R170+R178+R183+R187+R260+R289</f>
        <v>106.11459384</v>
      </c>
      <c r="S133" s="188"/>
      <c r="T133" s="190">
        <f>T134+T170+T178+T183+T187+T260+T289</f>
        <v>45.223379999999992</v>
      </c>
      <c r="AR133" s="191" t="s">
        <v>84</v>
      </c>
      <c r="AT133" s="192" t="s">
        <v>75</v>
      </c>
      <c r="AU133" s="192" t="s">
        <v>76</v>
      </c>
      <c r="AY133" s="191" t="s">
        <v>148</v>
      </c>
      <c r="BK133" s="193">
        <f>BK134+BK170+BK178+BK183+BK187+BK260+BK289</f>
        <v>929473.39</v>
      </c>
    </row>
    <row r="134" spans="1:65" s="12" customFormat="1" ht="22.9" customHeight="1">
      <c r="B134" s="181"/>
      <c r="C134" s="182"/>
      <c r="D134" s="183" t="s">
        <v>75</v>
      </c>
      <c r="E134" s="194" t="s">
        <v>84</v>
      </c>
      <c r="F134" s="194" t="s">
        <v>149</v>
      </c>
      <c r="G134" s="182"/>
      <c r="H134" s="182"/>
      <c r="I134" s="182"/>
      <c r="J134" s="195">
        <f>BK134</f>
        <v>178818.58999999997</v>
      </c>
      <c r="K134" s="182"/>
      <c r="L134" s="186"/>
      <c r="M134" s="187"/>
      <c r="N134" s="188"/>
      <c r="O134" s="188"/>
      <c r="P134" s="189">
        <f>SUM(P135:P169)</f>
        <v>426.57248200000004</v>
      </c>
      <c r="Q134" s="188"/>
      <c r="R134" s="189">
        <f>SUM(R135:R169)</f>
        <v>0</v>
      </c>
      <c r="S134" s="188"/>
      <c r="T134" s="190">
        <f>SUM(T135:T169)</f>
        <v>38.861099999999993</v>
      </c>
      <c r="AR134" s="191" t="s">
        <v>84</v>
      </c>
      <c r="AT134" s="192" t="s">
        <v>75</v>
      </c>
      <c r="AU134" s="192" t="s">
        <v>84</v>
      </c>
      <c r="AY134" s="191" t="s">
        <v>148</v>
      </c>
      <c r="BK134" s="193">
        <f>SUM(BK135:BK169)</f>
        <v>178818.58999999997</v>
      </c>
    </row>
    <row r="135" spans="1:65" s="2" customFormat="1" ht="24" customHeight="1">
      <c r="A135" s="33"/>
      <c r="B135" s="34"/>
      <c r="C135" s="196" t="s">
        <v>84</v>
      </c>
      <c r="D135" s="196" t="s">
        <v>150</v>
      </c>
      <c r="E135" s="197" t="s">
        <v>151</v>
      </c>
      <c r="F135" s="198" t="s">
        <v>152</v>
      </c>
      <c r="G135" s="199" t="s">
        <v>153</v>
      </c>
      <c r="H135" s="200">
        <v>70.02</v>
      </c>
      <c r="I135" s="201">
        <v>58.9</v>
      </c>
      <c r="J135" s="201">
        <f>ROUND(I135*H135,2)</f>
        <v>4124.18</v>
      </c>
      <c r="K135" s="198" t="s">
        <v>154</v>
      </c>
      <c r="L135" s="36"/>
      <c r="M135" s="202" t="s">
        <v>1</v>
      </c>
      <c r="N135" s="203" t="s">
        <v>41</v>
      </c>
      <c r="O135" s="204">
        <v>0.20799999999999999</v>
      </c>
      <c r="P135" s="204">
        <f>O135*H135</f>
        <v>14.564159999999999</v>
      </c>
      <c r="Q135" s="204">
        <v>0</v>
      </c>
      <c r="R135" s="204">
        <f>Q135*H135</f>
        <v>0</v>
      </c>
      <c r="S135" s="204">
        <v>0.255</v>
      </c>
      <c r="T135" s="205">
        <f>S135*H135</f>
        <v>17.8551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6" t="s">
        <v>155</v>
      </c>
      <c r="AT135" s="206" t="s">
        <v>150</v>
      </c>
      <c r="AU135" s="206" t="s">
        <v>86</v>
      </c>
      <c r="AY135" s="18" t="s">
        <v>148</v>
      </c>
      <c r="BE135" s="207">
        <f>IF(N135="základní",J135,0)</f>
        <v>4124.18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8" t="s">
        <v>84</v>
      </c>
      <c r="BK135" s="207">
        <f>ROUND(I135*H135,2)</f>
        <v>4124.18</v>
      </c>
      <c r="BL135" s="18" t="s">
        <v>155</v>
      </c>
      <c r="BM135" s="206" t="s">
        <v>156</v>
      </c>
    </row>
    <row r="136" spans="1:65" s="13" customFormat="1" ht="11.25">
      <c r="B136" s="208"/>
      <c r="C136" s="209"/>
      <c r="D136" s="210" t="s">
        <v>157</v>
      </c>
      <c r="E136" s="211" t="s">
        <v>1</v>
      </c>
      <c r="F136" s="212" t="s">
        <v>158</v>
      </c>
      <c r="G136" s="209"/>
      <c r="H136" s="211" t="s">
        <v>1</v>
      </c>
      <c r="I136" s="209"/>
      <c r="J136" s="209"/>
      <c r="K136" s="209"/>
      <c r="L136" s="213"/>
      <c r="M136" s="214"/>
      <c r="N136" s="215"/>
      <c r="O136" s="215"/>
      <c r="P136" s="215"/>
      <c r="Q136" s="215"/>
      <c r="R136" s="215"/>
      <c r="S136" s="215"/>
      <c r="T136" s="216"/>
      <c r="AT136" s="217" t="s">
        <v>157</v>
      </c>
      <c r="AU136" s="217" t="s">
        <v>86</v>
      </c>
      <c r="AV136" s="13" t="s">
        <v>84</v>
      </c>
      <c r="AW136" s="13" t="s">
        <v>29</v>
      </c>
      <c r="AX136" s="13" t="s">
        <v>76</v>
      </c>
      <c r="AY136" s="217" t="s">
        <v>148</v>
      </c>
    </row>
    <row r="137" spans="1:65" s="14" customFormat="1" ht="11.25">
      <c r="B137" s="218"/>
      <c r="C137" s="219"/>
      <c r="D137" s="210" t="s">
        <v>157</v>
      </c>
      <c r="E137" s="220" t="s">
        <v>1</v>
      </c>
      <c r="F137" s="221" t="s">
        <v>159</v>
      </c>
      <c r="G137" s="219"/>
      <c r="H137" s="222">
        <v>39</v>
      </c>
      <c r="I137" s="219"/>
      <c r="J137" s="219"/>
      <c r="K137" s="219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157</v>
      </c>
      <c r="AU137" s="227" t="s">
        <v>86</v>
      </c>
      <c r="AV137" s="14" t="s">
        <v>86</v>
      </c>
      <c r="AW137" s="14" t="s">
        <v>29</v>
      </c>
      <c r="AX137" s="14" t="s">
        <v>76</v>
      </c>
      <c r="AY137" s="227" t="s">
        <v>148</v>
      </c>
    </row>
    <row r="138" spans="1:65" s="13" customFormat="1" ht="11.25">
      <c r="B138" s="208"/>
      <c r="C138" s="209"/>
      <c r="D138" s="210" t="s">
        <v>157</v>
      </c>
      <c r="E138" s="211" t="s">
        <v>1</v>
      </c>
      <c r="F138" s="212" t="s">
        <v>160</v>
      </c>
      <c r="G138" s="209"/>
      <c r="H138" s="211" t="s">
        <v>1</v>
      </c>
      <c r="I138" s="209"/>
      <c r="J138" s="209"/>
      <c r="K138" s="209"/>
      <c r="L138" s="213"/>
      <c r="M138" s="214"/>
      <c r="N138" s="215"/>
      <c r="O138" s="215"/>
      <c r="P138" s="215"/>
      <c r="Q138" s="215"/>
      <c r="R138" s="215"/>
      <c r="S138" s="215"/>
      <c r="T138" s="216"/>
      <c r="AT138" s="217" t="s">
        <v>157</v>
      </c>
      <c r="AU138" s="217" t="s">
        <v>86</v>
      </c>
      <c r="AV138" s="13" t="s">
        <v>84</v>
      </c>
      <c r="AW138" s="13" t="s">
        <v>29</v>
      </c>
      <c r="AX138" s="13" t="s">
        <v>76</v>
      </c>
      <c r="AY138" s="217" t="s">
        <v>148</v>
      </c>
    </row>
    <row r="139" spans="1:65" s="14" customFormat="1" ht="11.25">
      <c r="B139" s="218"/>
      <c r="C139" s="219"/>
      <c r="D139" s="210" t="s">
        <v>157</v>
      </c>
      <c r="E139" s="220" t="s">
        <v>1</v>
      </c>
      <c r="F139" s="221" t="s">
        <v>161</v>
      </c>
      <c r="G139" s="219"/>
      <c r="H139" s="222">
        <v>31.02</v>
      </c>
      <c r="I139" s="219"/>
      <c r="J139" s="219"/>
      <c r="K139" s="219"/>
      <c r="L139" s="223"/>
      <c r="M139" s="224"/>
      <c r="N139" s="225"/>
      <c r="O139" s="225"/>
      <c r="P139" s="225"/>
      <c r="Q139" s="225"/>
      <c r="R139" s="225"/>
      <c r="S139" s="225"/>
      <c r="T139" s="226"/>
      <c r="AT139" s="227" t="s">
        <v>157</v>
      </c>
      <c r="AU139" s="227" t="s">
        <v>86</v>
      </c>
      <c r="AV139" s="14" t="s">
        <v>86</v>
      </c>
      <c r="AW139" s="14" t="s">
        <v>29</v>
      </c>
      <c r="AX139" s="14" t="s">
        <v>76</v>
      </c>
      <c r="AY139" s="227" t="s">
        <v>148</v>
      </c>
    </row>
    <row r="140" spans="1:65" s="15" customFormat="1" ht="11.25">
      <c r="B140" s="228"/>
      <c r="C140" s="229"/>
      <c r="D140" s="210" t="s">
        <v>157</v>
      </c>
      <c r="E140" s="230" t="s">
        <v>1</v>
      </c>
      <c r="F140" s="231" t="s">
        <v>162</v>
      </c>
      <c r="G140" s="229"/>
      <c r="H140" s="232">
        <v>70.02</v>
      </c>
      <c r="I140" s="229"/>
      <c r="J140" s="229"/>
      <c r="K140" s="229"/>
      <c r="L140" s="233"/>
      <c r="M140" s="234"/>
      <c r="N140" s="235"/>
      <c r="O140" s="235"/>
      <c r="P140" s="235"/>
      <c r="Q140" s="235"/>
      <c r="R140" s="235"/>
      <c r="S140" s="235"/>
      <c r="T140" s="236"/>
      <c r="AT140" s="237" t="s">
        <v>157</v>
      </c>
      <c r="AU140" s="237" t="s">
        <v>86</v>
      </c>
      <c r="AV140" s="15" t="s">
        <v>155</v>
      </c>
      <c r="AW140" s="15" t="s">
        <v>29</v>
      </c>
      <c r="AX140" s="15" t="s">
        <v>84</v>
      </c>
      <c r="AY140" s="237" t="s">
        <v>148</v>
      </c>
    </row>
    <row r="141" spans="1:65" s="2" customFormat="1" ht="24" customHeight="1">
      <c r="A141" s="33"/>
      <c r="B141" s="34"/>
      <c r="C141" s="196" t="s">
        <v>86</v>
      </c>
      <c r="D141" s="196" t="s">
        <v>150</v>
      </c>
      <c r="E141" s="197" t="s">
        <v>163</v>
      </c>
      <c r="F141" s="198" t="s">
        <v>164</v>
      </c>
      <c r="G141" s="199" t="s">
        <v>153</v>
      </c>
      <c r="H141" s="200">
        <v>70.02</v>
      </c>
      <c r="I141" s="201">
        <v>36.700000000000003</v>
      </c>
      <c r="J141" s="201">
        <f>ROUND(I141*H141,2)</f>
        <v>2569.73</v>
      </c>
      <c r="K141" s="198" t="s">
        <v>154</v>
      </c>
      <c r="L141" s="36"/>
      <c r="M141" s="202" t="s">
        <v>1</v>
      </c>
      <c r="N141" s="203" t="s">
        <v>41</v>
      </c>
      <c r="O141" s="204">
        <v>7.5999999999999998E-2</v>
      </c>
      <c r="P141" s="204">
        <f>O141*H141</f>
        <v>5.3215199999999996</v>
      </c>
      <c r="Q141" s="204">
        <v>0</v>
      </c>
      <c r="R141" s="204">
        <f>Q141*H141</f>
        <v>0</v>
      </c>
      <c r="S141" s="204">
        <v>0.3</v>
      </c>
      <c r="T141" s="205">
        <f>S141*H141</f>
        <v>21.005999999999997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06" t="s">
        <v>155</v>
      </c>
      <c r="AT141" s="206" t="s">
        <v>150</v>
      </c>
      <c r="AU141" s="206" t="s">
        <v>86</v>
      </c>
      <c r="AY141" s="18" t="s">
        <v>148</v>
      </c>
      <c r="BE141" s="207">
        <f>IF(N141="základní",J141,0)</f>
        <v>2569.73</v>
      </c>
      <c r="BF141" s="207">
        <f>IF(N141="snížená",J141,0)</f>
        <v>0</v>
      </c>
      <c r="BG141" s="207">
        <f>IF(N141="zákl. přenesená",J141,0)</f>
        <v>0</v>
      </c>
      <c r="BH141" s="207">
        <f>IF(N141="sníž. přenesená",J141,0)</f>
        <v>0</v>
      </c>
      <c r="BI141" s="207">
        <f>IF(N141="nulová",J141,0)</f>
        <v>0</v>
      </c>
      <c r="BJ141" s="18" t="s">
        <v>84</v>
      </c>
      <c r="BK141" s="207">
        <f>ROUND(I141*H141,2)</f>
        <v>2569.73</v>
      </c>
      <c r="BL141" s="18" t="s">
        <v>155</v>
      </c>
      <c r="BM141" s="206" t="s">
        <v>165</v>
      </c>
    </row>
    <row r="142" spans="1:65" s="14" customFormat="1" ht="11.25">
      <c r="B142" s="218"/>
      <c r="C142" s="219"/>
      <c r="D142" s="210" t="s">
        <v>157</v>
      </c>
      <c r="E142" s="220" t="s">
        <v>1</v>
      </c>
      <c r="F142" s="221" t="s">
        <v>166</v>
      </c>
      <c r="G142" s="219"/>
      <c r="H142" s="222">
        <v>70.02</v>
      </c>
      <c r="I142" s="219"/>
      <c r="J142" s="219"/>
      <c r="K142" s="219"/>
      <c r="L142" s="223"/>
      <c r="M142" s="224"/>
      <c r="N142" s="225"/>
      <c r="O142" s="225"/>
      <c r="P142" s="225"/>
      <c r="Q142" s="225"/>
      <c r="R142" s="225"/>
      <c r="S142" s="225"/>
      <c r="T142" s="226"/>
      <c r="AT142" s="227" t="s">
        <v>157</v>
      </c>
      <c r="AU142" s="227" t="s">
        <v>86</v>
      </c>
      <c r="AV142" s="14" t="s">
        <v>86</v>
      </c>
      <c r="AW142" s="14" t="s">
        <v>29</v>
      </c>
      <c r="AX142" s="14" t="s">
        <v>76</v>
      </c>
      <c r="AY142" s="227" t="s">
        <v>148</v>
      </c>
    </row>
    <row r="143" spans="1:65" s="15" customFormat="1" ht="11.25">
      <c r="B143" s="228"/>
      <c r="C143" s="229"/>
      <c r="D143" s="210" t="s">
        <v>157</v>
      </c>
      <c r="E143" s="230" t="s">
        <v>1</v>
      </c>
      <c r="F143" s="231" t="s">
        <v>162</v>
      </c>
      <c r="G143" s="229"/>
      <c r="H143" s="232">
        <v>70.02</v>
      </c>
      <c r="I143" s="229"/>
      <c r="J143" s="229"/>
      <c r="K143" s="229"/>
      <c r="L143" s="233"/>
      <c r="M143" s="234"/>
      <c r="N143" s="235"/>
      <c r="O143" s="235"/>
      <c r="P143" s="235"/>
      <c r="Q143" s="235"/>
      <c r="R143" s="235"/>
      <c r="S143" s="235"/>
      <c r="T143" s="236"/>
      <c r="AT143" s="237" t="s">
        <v>157</v>
      </c>
      <c r="AU143" s="237" t="s">
        <v>86</v>
      </c>
      <c r="AV143" s="15" t="s">
        <v>155</v>
      </c>
      <c r="AW143" s="15" t="s">
        <v>29</v>
      </c>
      <c r="AX143" s="15" t="s">
        <v>84</v>
      </c>
      <c r="AY143" s="237" t="s">
        <v>148</v>
      </c>
    </row>
    <row r="144" spans="1:65" s="2" customFormat="1" ht="24" customHeight="1">
      <c r="A144" s="33"/>
      <c r="B144" s="34"/>
      <c r="C144" s="196" t="s">
        <v>167</v>
      </c>
      <c r="D144" s="196" t="s">
        <v>150</v>
      </c>
      <c r="E144" s="197" t="s">
        <v>168</v>
      </c>
      <c r="F144" s="198" t="s">
        <v>169</v>
      </c>
      <c r="G144" s="199" t="s">
        <v>170</v>
      </c>
      <c r="H144" s="200">
        <v>84.024000000000001</v>
      </c>
      <c r="I144" s="201">
        <v>956</v>
      </c>
      <c r="J144" s="201">
        <f>ROUND(I144*H144,2)</f>
        <v>80326.94</v>
      </c>
      <c r="K144" s="198" t="s">
        <v>154</v>
      </c>
      <c r="L144" s="36"/>
      <c r="M144" s="202" t="s">
        <v>1</v>
      </c>
      <c r="N144" s="203" t="s">
        <v>41</v>
      </c>
      <c r="O144" s="204">
        <v>3.37</v>
      </c>
      <c r="P144" s="204">
        <f>O144*H144</f>
        <v>283.16088000000002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06" t="s">
        <v>155</v>
      </c>
      <c r="AT144" s="206" t="s">
        <v>150</v>
      </c>
      <c r="AU144" s="206" t="s">
        <v>86</v>
      </c>
      <c r="AY144" s="18" t="s">
        <v>148</v>
      </c>
      <c r="BE144" s="207">
        <f>IF(N144="základní",J144,0)</f>
        <v>80326.94</v>
      </c>
      <c r="BF144" s="207">
        <f>IF(N144="snížená",J144,0)</f>
        <v>0</v>
      </c>
      <c r="BG144" s="207">
        <f>IF(N144="zákl. přenesená",J144,0)</f>
        <v>0</v>
      </c>
      <c r="BH144" s="207">
        <f>IF(N144="sníž. přenesená",J144,0)</f>
        <v>0</v>
      </c>
      <c r="BI144" s="207">
        <f>IF(N144="nulová",J144,0)</f>
        <v>0</v>
      </c>
      <c r="BJ144" s="18" t="s">
        <v>84</v>
      </c>
      <c r="BK144" s="207">
        <f>ROUND(I144*H144,2)</f>
        <v>80326.94</v>
      </c>
      <c r="BL144" s="18" t="s">
        <v>155</v>
      </c>
      <c r="BM144" s="206" t="s">
        <v>171</v>
      </c>
    </row>
    <row r="145" spans="1:65" s="14" customFormat="1" ht="11.25">
      <c r="B145" s="218"/>
      <c r="C145" s="219"/>
      <c r="D145" s="210" t="s">
        <v>157</v>
      </c>
      <c r="E145" s="220" t="s">
        <v>1</v>
      </c>
      <c r="F145" s="221" t="s">
        <v>172</v>
      </c>
      <c r="G145" s="219"/>
      <c r="H145" s="222">
        <v>84.024000000000001</v>
      </c>
      <c r="I145" s="219"/>
      <c r="J145" s="219"/>
      <c r="K145" s="219"/>
      <c r="L145" s="223"/>
      <c r="M145" s="224"/>
      <c r="N145" s="225"/>
      <c r="O145" s="225"/>
      <c r="P145" s="225"/>
      <c r="Q145" s="225"/>
      <c r="R145" s="225"/>
      <c r="S145" s="225"/>
      <c r="T145" s="226"/>
      <c r="AT145" s="227" t="s">
        <v>157</v>
      </c>
      <c r="AU145" s="227" t="s">
        <v>86</v>
      </c>
      <c r="AV145" s="14" t="s">
        <v>86</v>
      </c>
      <c r="AW145" s="14" t="s">
        <v>29</v>
      </c>
      <c r="AX145" s="14" t="s">
        <v>76</v>
      </c>
      <c r="AY145" s="227" t="s">
        <v>148</v>
      </c>
    </row>
    <row r="146" spans="1:65" s="15" customFormat="1" ht="11.25">
      <c r="B146" s="228"/>
      <c r="C146" s="229"/>
      <c r="D146" s="210" t="s">
        <v>157</v>
      </c>
      <c r="E146" s="230" t="s">
        <v>1</v>
      </c>
      <c r="F146" s="231" t="s">
        <v>162</v>
      </c>
      <c r="G146" s="229"/>
      <c r="H146" s="232">
        <v>84.024000000000001</v>
      </c>
      <c r="I146" s="229"/>
      <c r="J146" s="229"/>
      <c r="K146" s="229"/>
      <c r="L146" s="233"/>
      <c r="M146" s="234"/>
      <c r="N146" s="235"/>
      <c r="O146" s="235"/>
      <c r="P146" s="235"/>
      <c r="Q146" s="235"/>
      <c r="R146" s="235"/>
      <c r="S146" s="235"/>
      <c r="T146" s="236"/>
      <c r="AT146" s="237" t="s">
        <v>157</v>
      </c>
      <c r="AU146" s="237" t="s">
        <v>86</v>
      </c>
      <c r="AV146" s="15" t="s">
        <v>155</v>
      </c>
      <c r="AW146" s="15" t="s">
        <v>29</v>
      </c>
      <c r="AX146" s="15" t="s">
        <v>84</v>
      </c>
      <c r="AY146" s="237" t="s">
        <v>148</v>
      </c>
    </row>
    <row r="147" spans="1:65" s="2" customFormat="1" ht="24" customHeight="1">
      <c r="A147" s="33"/>
      <c r="B147" s="34"/>
      <c r="C147" s="196" t="s">
        <v>155</v>
      </c>
      <c r="D147" s="196" t="s">
        <v>150</v>
      </c>
      <c r="E147" s="197" t="s">
        <v>173</v>
      </c>
      <c r="F147" s="198" t="s">
        <v>174</v>
      </c>
      <c r="G147" s="199" t="s">
        <v>170</v>
      </c>
      <c r="H147" s="200">
        <v>84.024000000000001</v>
      </c>
      <c r="I147" s="201">
        <v>181</v>
      </c>
      <c r="J147" s="201">
        <f>ROUND(I147*H147,2)</f>
        <v>15208.34</v>
      </c>
      <c r="K147" s="198" t="s">
        <v>154</v>
      </c>
      <c r="L147" s="36"/>
      <c r="M147" s="202" t="s">
        <v>1</v>
      </c>
      <c r="N147" s="203" t="s">
        <v>41</v>
      </c>
      <c r="O147" s="204">
        <v>0.70599999999999996</v>
      </c>
      <c r="P147" s="204">
        <f>O147*H147</f>
        <v>59.320943999999997</v>
      </c>
      <c r="Q147" s="204">
        <v>0</v>
      </c>
      <c r="R147" s="204">
        <f>Q147*H147</f>
        <v>0</v>
      </c>
      <c r="S147" s="204">
        <v>0</v>
      </c>
      <c r="T147" s="205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206" t="s">
        <v>155</v>
      </c>
      <c r="AT147" s="206" t="s">
        <v>150</v>
      </c>
      <c r="AU147" s="206" t="s">
        <v>86</v>
      </c>
      <c r="AY147" s="18" t="s">
        <v>148</v>
      </c>
      <c r="BE147" s="207">
        <f>IF(N147="základní",J147,0)</f>
        <v>15208.34</v>
      </c>
      <c r="BF147" s="207">
        <f>IF(N147="snížená",J147,0)</f>
        <v>0</v>
      </c>
      <c r="BG147" s="207">
        <f>IF(N147="zákl. přenesená",J147,0)</f>
        <v>0</v>
      </c>
      <c r="BH147" s="207">
        <f>IF(N147="sníž. přenesená",J147,0)</f>
        <v>0</v>
      </c>
      <c r="BI147" s="207">
        <f>IF(N147="nulová",J147,0)</f>
        <v>0</v>
      </c>
      <c r="BJ147" s="18" t="s">
        <v>84</v>
      </c>
      <c r="BK147" s="207">
        <f>ROUND(I147*H147,2)</f>
        <v>15208.34</v>
      </c>
      <c r="BL147" s="18" t="s">
        <v>155</v>
      </c>
      <c r="BM147" s="206" t="s">
        <v>175</v>
      </c>
    </row>
    <row r="148" spans="1:65" s="2" customFormat="1" ht="24" customHeight="1">
      <c r="A148" s="33"/>
      <c r="B148" s="34"/>
      <c r="C148" s="196" t="s">
        <v>176</v>
      </c>
      <c r="D148" s="196" t="s">
        <v>150</v>
      </c>
      <c r="E148" s="197" t="s">
        <v>177</v>
      </c>
      <c r="F148" s="198" t="s">
        <v>178</v>
      </c>
      <c r="G148" s="199" t="s">
        <v>170</v>
      </c>
      <c r="H148" s="200">
        <v>84.024000000000001</v>
      </c>
      <c r="I148" s="201">
        <v>39.1</v>
      </c>
      <c r="J148" s="201">
        <f>ROUND(I148*H148,2)</f>
        <v>3285.34</v>
      </c>
      <c r="K148" s="198" t="s">
        <v>154</v>
      </c>
      <c r="L148" s="36"/>
      <c r="M148" s="202" t="s">
        <v>1</v>
      </c>
      <c r="N148" s="203" t="s">
        <v>41</v>
      </c>
      <c r="O148" s="204">
        <v>7.3999999999999996E-2</v>
      </c>
      <c r="P148" s="204">
        <f>O148*H148</f>
        <v>6.2177759999999997</v>
      </c>
      <c r="Q148" s="204">
        <v>0</v>
      </c>
      <c r="R148" s="204">
        <f>Q148*H148</f>
        <v>0</v>
      </c>
      <c r="S148" s="204">
        <v>0</v>
      </c>
      <c r="T148" s="205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206" t="s">
        <v>155</v>
      </c>
      <c r="AT148" s="206" t="s">
        <v>150</v>
      </c>
      <c r="AU148" s="206" t="s">
        <v>86</v>
      </c>
      <c r="AY148" s="18" t="s">
        <v>148</v>
      </c>
      <c r="BE148" s="207">
        <f>IF(N148="základní",J148,0)</f>
        <v>3285.34</v>
      </c>
      <c r="BF148" s="207">
        <f>IF(N148="snížená",J148,0)</f>
        <v>0</v>
      </c>
      <c r="BG148" s="207">
        <f>IF(N148="zákl. přenesená",J148,0)</f>
        <v>0</v>
      </c>
      <c r="BH148" s="207">
        <f>IF(N148="sníž. přenesená",J148,0)</f>
        <v>0</v>
      </c>
      <c r="BI148" s="207">
        <f>IF(N148="nulová",J148,0)</f>
        <v>0</v>
      </c>
      <c r="BJ148" s="18" t="s">
        <v>84</v>
      </c>
      <c r="BK148" s="207">
        <f>ROUND(I148*H148,2)</f>
        <v>3285.34</v>
      </c>
      <c r="BL148" s="18" t="s">
        <v>155</v>
      </c>
      <c r="BM148" s="206" t="s">
        <v>179</v>
      </c>
    </row>
    <row r="149" spans="1:65" s="2" customFormat="1" ht="24" customHeight="1">
      <c r="A149" s="33"/>
      <c r="B149" s="34"/>
      <c r="C149" s="196" t="s">
        <v>180</v>
      </c>
      <c r="D149" s="196" t="s">
        <v>150</v>
      </c>
      <c r="E149" s="197" t="s">
        <v>181</v>
      </c>
      <c r="F149" s="198" t="s">
        <v>182</v>
      </c>
      <c r="G149" s="199" t="s">
        <v>170</v>
      </c>
      <c r="H149" s="200">
        <v>49.014000000000003</v>
      </c>
      <c r="I149" s="201">
        <v>262</v>
      </c>
      <c r="J149" s="201">
        <f>ROUND(I149*H149,2)</f>
        <v>12841.67</v>
      </c>
      <c r="K149" s="198" t="s">
        <v>154</v>
      </c>
      <c r="L149" s="36"/>
      <c r="M149" s="202" t="s">
        <v>1</v>
      </c>
      <c r="N149" s="203" t="s">
        <v>41</v>
      </c>
      <c r="O149" s="204">
        <v>8.3000000000000004E-2</v>
      </c>
      <c r="P149" s="204">
        <f>O149*H149</f>
        <v>4.0681620000000001</v>
      </c>
      <c r="Q149" s="204">
        <v>0</v>
      </c>
      <c r="R149" s="204">
        <f>Q149*H149</f>
        <v>0</v>
      </c>
      <c r="S149" s="204">
        <v>0</v>
      </c>
      <c r="T149" s="205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6" t="s">
        <v>155</v>
      </c>
      <c r="AT149" s="206" t="s">
        <v>150</v>
      </c>
      <c r="AU149" s="206" t="s">
        <v>86</v>
      </c>
      <c r="AY149" s="18" t="s">
        <v>148</v>
      </c>
      <c r="BE149" s="207">
        <f>IF(N149="základní",J149,0)</f>
        <v>12841.67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8" t="s">
        <v>84</v>
      </c>
      <c r="BK149" s="207">
        <f>ROUND(I149*H149,2)</f>
        <v>12841.67</v>
      </c>
      <c r="BL149" s="18" t="s">
        <v>155</v>
      </c>
      <c r="BM149" s="206" t="s">
        <v>183</v>
      </c>
    </row>
    <row r="150" spans="1:65" s="13" customFormat="1" ht="11.25">
      <c r="B150" s="208"/>
      <c r="C150" s="209"/>
      <c r="D150" s="210" t="s">
        <v>157</v>
      </c>
      <c r="E150" s="211" t="s">
        <v>1</v>
      </c>
      <c r="F150" s="212" t="s">
        <v>184</v>
      </c>
      <c r="G150" s="209"/>
      <c r="H150" s="211" t="s">
        <v>1</v>
      </c>
      <c r="I150" s="209"/>
      <c r="J150" s="209"/>
      <c r="K150" s="209"/>
      <c r="L150" s="213"/>
      <c r="M150" s="214"/>
      <c r="N150" s="215"/>
      <c r="O150" s="215"/>
      <c r="P150" s="215"/>
      <c r="Q150" s="215"/>
      <c r="R150" s="215"/>
      <c r="S150" s="215"/>
      <c r="T150" s="216"/>
      <c r="AT150" s="217" t="s">
        <v>157</v>
      </c>
      <c r="AU150" s="217" t="s">
        <v>86</v>
      </c>
      <c r="AV150" s="13" t="s">
        <v>84</v>
      </c>
      <c r="AW150" s="13" t="s">
        <v>29</v>
      </c>
      <c r="AX150" s="13" t="s">
        <v>76</v>
      </c>
      <c r="AY150" s="217" t="s">
        <v>148</v>
      </c>
    </row>
    <row r="151" spans="1:65" s="14" customFormat="1" ht="11.25">
      <c r="B151" s="218"/>
      <c r="C151" s="219"/>
      <c r="D151" s="210" t="s">
        <v>157</v>
      </c>
      <c r="E151" s="220" t="s">
        <v>1</v>
      </c>
      <c r="F151" s="221" t="s">
        <v>185</v>
      </c>
      <c r="G151" s="219"/>
      <c r="H151" s="222">
        <v>84.024000000000001</v>
      </c>
      <c r="I151" s="219"/>
      <c r="J151" s="219"/>
      <c r="K151" s="219"/>
      <c r="L151" s="223"/>
      <c r="M151" s="224"/>
      <c r="N151" s="225"/>
      <c r="O151" s="225"/>
      <c r="P151" s="225"/>
      <c r="Q151" s="225"/>
      <c r="R151" s="225"/>
      <c r="S151" s="225"/>
      <c r="T151" s="226"/>
      <c r="AT151" s="227" t="s">
        <v>157</v>
      </c>
      <c r="AU151" s="227" t="s">
        <v>86</v>
      </c>
      <c r="AV151" s="14" t="s">
        <v>86</v>
      </c>
      <c r="AW151" s="14" t="s">
        <v>29</v>
      </c>
      <c r="AX151" s="14" t="s">
        <v>76</v>
      </c>
      <c r="AY151" s="227" t="s">
        <v>148</v>
      </c>
    </row>
    <row r="152" spans="1:65" s="13" customFormat="1" ht="11.25">
      <c r="B152" s="208"/>
      <c r="C152" s="209"/>
      <c r="D152" s="210" t="s">
        <v>157</v>
      </c>
      <c r="E152" s="211" t="s">
        <v>1</v>
      </c>
      <c r="F152" s="212" t="s">
        <v>186</v>
      </c>
      <c r="G152" s="209"/>
      <c r="H152" s="211" t="s">
        <v>1</v>
      </c>
      <c r="I152" s="209"/>
      <c r="J152" s="209"/>
      <c r="K152" s="209"/>
      <c r="L152" s="213"/>
      <c r="M152" s="214"/>
      <c r="N152" s="215"/>
      <c r="O152" s="215"/>
      <c r="P152" s="215"/>
      <c r="Q152" s="215"/>
      <c r="R152" s="215"/>
      <c r="S152" s="215"/>
      <c r="T152" s="216"/>
      <c r="AT152" s="217" t="s">
        <v>157</v>
      </c>
      <c r="AU152" s="217" t="s">
        <v>86</v>
      </c>
      <c r="AV152" s="13" t="s">
        <v>84</v>
      </c>
      <c r="AW152" s="13" t="s">
        <v>29</v>
      </c>
      <c r="AX152" s="13" t="s">
        <v>76</v>
      </c>
      <c r="AY152" s="217" t="s">
        <v>148</v>
      </c>
    </row>
    <row r="153" spans="1:65" s="14" customFormat="1" ht="11.25">
      <c r="B153" s="218"/>
      <c r="C153" s="219"/>
      <c r="D153" s="210" t="s">
        <v>157</v>
      </c>
      <c r="E153" s="220" t="s">
        <v>1</v>
      </c>
      <c r="F153" s="221" t="s">
        <v>187</v>
      </c>
      <c r="G153" s="219"/>
      <c r="H153" s="222">
        <v>-35.01</v>
      </c>
      <c r="I153" s="219"/>
      <c r="J153" s="219"/>
      <c r="K153" s="219"/>
      <c r="L153" s="223"/>
      <c r="M153" s="224"/>
      <c r="N153" s="225"/>
      <c r="O153" s="225"/>
      <c r="P153" s="225"/>
      <c r="Q153" s="225"/>
      <c r="R153" s="225"/>
      <c r="S153" s="225"/>
      <c r="T153" s="226"/>
      <c r="AT153" s="227" t="s">
        <v>157</v>
      </c>
      <c r="AU153" s="227" t="s">
        <v>86</v>
      </c>
      <c r="AV153" s="14" t="s">
        <v>86</v>
      </c>
      <c r="AW153" s="14" t="s">
        <v>29</v>
      </c>
      <c r="AX153" s="14" t="s">
        <v>76</v>
      </c>
      <c r="AY153" s="227" t="s">
        <v>148</v>
      </c>
    </row>
    <row r="154" spans="1:65" s="15" customFormat="1" ht="11.25">
      <c r="B154" s="228"/>
      <c r="C154" s="229"/>
      <c r="D154" s="210" t="s">
        <v>157</v>
      </c>
      <c r="E154" s="230" t="s">
        <v>1</v>
      </c>
      <c r="F154" s="231" t="s">
        <v>162</v>
      </c>
      <c r="G154" s="229"/>
      <c r="H154" s="232">
        <v>49.014000000000003</v>
      </c>
      <c r="I154" s="229"/>
      <c r="J154" s="229"/>
      <c r="K154" s="229"/>
      <c r="L154" s="233"/>
      <c r="M154" s="234"/>
      <c r="N154" s="235"/>
      <c r="O154" s="235"/>
      <c r="P154" s="235"/>
      <c r="Q154" s="235"/>
      <c r="R154" s="235"/>
      <c r="S154" s="235"/>
      <c r="T154" s="236"/>
      <c r="AT154" s="237" t="s">
        <v>157</v>
      </c>
      <c r="AU154" s="237" t="s">
        <v>86</v>
      </c>
      <c r="AV154" s="15" t="s">
        <v>155</v>
      </c>
      <c r="AW154" s="15" t="s">
        <v>29</v>
      </c>
      <c r="AX154" s="15" t="s">
        <v>84</v>
      </c>
      <c r="AY154" s="237" t="s">
        <v>148</v>
      </c>
    </row>
    <row r="155" spans="1:65" s="2" customFormat="1" ht="24" customHeight="1">
      <c r="A155" s="33"/>
      <c r="B155" s="34"/>
      <c r="C155" s="196" t="s">
        <v>188</v>
      </c>
      <c r="D155" s="196" t="s">
        <v>150</v>
      </c>
      <c r="E155" s="197" t="s">
        <v>189</v>
      </c>
      <c r="F155" s="198" t="s">
        <v>190</v>
      </c>
      <c r="G155" s="199" t="s">
        <v>170</v>
      </c>
      <c r="H155" s="200">
        <v>1716.4</v>
      </c>
      <c r="I155" s="201">
        <v>20.2</v>
      </c>
      <c r="J155" s="201">
        <f>ROUND(I155*H155,2)</f>
        <v>34671.279999999999</v>
      </c>
      <c r="K155" s="198" t="s">
        <v>154</v>
      </c>
      <c r="L155" s="36"/>
      <c r="M155" s="202" t="s">
        <v>1</v>
      </c>
      <c r="N155" s="203" t="s">
        <v>41</v>
      </c>
      <c r="O155" s="204">
        <v>4.0000000000000001E-3</v>
      </c>
      <c r="P155" s="204">
        <f>O155*H155</f>
        <v>6.8656000000000006</v>
      </c>
      <c r="Q155" s="204">
        <v>0</v>
      </c>
      <c r="R155" s="204">
        <f>Q155*H155</f>
        <v>0</v>
      </c>
      <c r="S155" s="204">
        <v>0</v>
      </c>
      <c r="T155" s="20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06" t="s">
        <v>155</v>
      </c>
      <c r="AT155" s="206" t="s">
        <v>150</v>
      </c>
      <c r="AU155" s="206" t="s">
        <v>86</v>
      </c>
      <c r="AY155" s="18" t="s">
        <v>148</v>
      </c>
      <c r="BE155" s="207">
        <f>IF(N155="základní",J155,0)</f>
        <v>34671.279999999999</v>
      </c>
      <c r="BF155" s="207">
        <f>IF(N155="snížená",J155,0)</f>
        <v>0</v>
      </c>
      <c r="BG155" s="207">
        <f>IF(N155="zákl. přenesená",J155,0)</f>
        <v>0</v>
      </c>
      <c r="BH155" s="207">
        <f>IF(N155="sníž. přenesená",J155,0)</f>
        <v>0</v>
      </c>
      <c r="BI155" s="207">
        <f>IF(N155="nulová",J155,0)</f>
        <v>0</v>
      </c>
      <c r="BJ155" s="18" t="s">
        <v>84</v>
      </c>
      <c r="BK155" s="207">
        <f>ROUND(I155*H155,2)</f>
        <v>34671.279999999999</v>
      </c>
      <c r="BL155" s="18" t="s">
        <v>155</v>
      </c>
      <c r="BM155" s="206" t="s">
        <v>191</v>
      </c>
    </row>
    <row r="156" spans="1:65" s="14" customFormat="1" ht="11.25">
      <c r="B156" s="218"/>
      <c r="C156" s="219"/>
      <c r="D156" s="210" t="s">
        <v>157</v>
      </c>
      <c r="E156" s="220" t="s">
        <v>1</v>
      </c>
      <c r="F156" s="221" t="s">
        <v>192</v>
      </c>
      <c r="G156" s="219"/>
      <c r="H156" s="222">
        <v>1716.4</v>
      </c>
      <c r="I156" s="219"/>
      <c r="J156" s="219"/>
      <c r="K156" s="219"/>
      <c r="L156" s="223"/>
      <c r="M156" s="224"/>
      <c r="N156" s="225"/>
      <c r="O156" s="225"/>
      <c r="P156" s="225"/>
      <c r="Q156" s="225"/>
      <c r="R156" s="225"/>
      <c r="S156" s="225"/>
      <c r="T156" s="226"/>
      <c r="AT156" s="227" t="s">
        <v>157</v>
      </c>
      <c r="AU156" s="227" t="s">
        <v>86</v>
      </c>
      <c r="AV156" s="14" t="s">
        <v>86</v>
      </c>
      <c r="AW156" s="14" t="s">
        <v>29</v>
      </c>
      <c r="AX156" s="14" t="s">
        <v>76</v>
      </c>
      <c r="AY156" s="227" t="s">
        <v>148</v>
      </c>
    </row>
    <row r="157" spans="1:65" s="15" customFormat="1" ht="11.25">
      <c r="B157" s="228"/>
      <c r="C157" s="229"/>
      <c r="D157" s="210" t="s">
        <v>157</v>
      </c>
      <c r="E157" s="230" t="s">
        <v>1</v>
      </c>
      <c r="F157" s="231" t="s">
        <v>162</v>
      </c>
      <c r="G157" s="229"/>
      <c r="H157" s="232">
        <v>1716.4</v>
      </c>
      <c r="I157" s="229"/>
      <c r="J157" s="229"/>
      <c r="K157" s="229"/>
      <c r="L157" s="233"/>
      <c r="M157" s="234"/>
      <c r="N157" s="235"/>
      <c r="O157" s="235"/>
      <c r="P157" s="235"/>
      <c r="Q157" s="235"/>
      <c r="R157" s="235"/>
      <c r="S157" s="235"/>
      <c r="T157" s="236"/>
      <c r="AT157" s="237" t="s">
        <v>157</v>
      </c>
      <c r="AU157" s="237" t="s">
        <v>86</v>
      </c>
      <c r="AV157" s="15" t="s">
        <v>155</v>
      </c>
      <c r="AW157" s="15" t="s">
        <v>29</v>
      </c>
      <c r="AX157" s="15" t="s">
        <v>84</v>
      </c>
      <c r="AY157" s="237" t="s">
        <v>148</v>
      </c>
    </row>
    <row r="158" spans="1:65" s="2" customFormat="1" ht="16.5" customHeight="1">
      <c r="A158" s="33"/>
      <c r="B158" s="34"/>
      <c r="C158" s="196" t="s">
        <v>193</v>
      </c>
      <c r="D158" s="196" t="s">
        <v>150</v>
      </c>
      <c r="E158" s="197" t="s">
        <v>194</v>
      </c>
      <c r="F158" s="198" t="s">
        <v>195</v>
      </c>
      <c r="G158" s="199" t="s">
        <v>170</v>
      </c>
      <c r="H158" s="200">
        <v>49.014000000000003</v>
      </c>
      <c r="I158" s="201">
        <v>190</v>
      </c>
      <c r="J158" s="201">
        <f>ROUND(I158*H158,2)</f>
        <v>9312.66</v>
      </c>
      <c r="K158" s="198" t="s">
        <v>154</v>
      </c>
      <c r="L158" s="36"/>
      <c r="M158" s="202" t="s">
        <v>1</v>
      </c>
      <c r="N158" s="203" t="s">
        <v>41</v>
      </c>
      <c r="O158" s="204">
        <v>0.65200000000000002</v>
      </c>
      <c r="P158" s="204">
        <f>O158*H158</f>
        <v>31.957128000000004</v>
      </c>
      <c r="Q158" s="204">
        <v>0</v>
      </c>
      <c r="R158" s="204">
        <f>Q158*H158</f>
        <v>0</v>
      </c>
      <c r="S158" s="204">
        <v>0</v>
      </c>
      <c r="T158" s="20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06" t="s">
        <v>155</v>
      </c>
      <c r="AT158" s="206" t="s">
        <v>150</v>
      </c>
      <c r="AU158" s="206" t="s">
        <v>86</v>
      </c>
      <c r="AY158" s="18" t="s">
        <v>148</v>
      </c>
      <c r="BE158" s="207">
        <f>IF(N158="základní",J158,0)</f>
        <v>9312.66</v>
      </c>
      <c r="BF158" s="207">
        <f>IF(N158="snížená",J158,0)</f>
        <v>0</v>
      </c>
      <c r="BG158" s="207">
        <f>IF(N158="zákl. přenesená",J158,0)</f>
        <v>0</v>
      </c>
      <c r="BH158" s="207">
        <f>IF(N158="sníž. přenesená",J158,0)</f>
        <v>0</v>
      </c>
      <c r="BI158" s="207">
        <f>IF(N158="nulová",J158,0)</f>
        <v>0</v>
      </c>
      <c r="BJ158" s="18" t="s">
        <v>84</v>
      </c>
      <c r="BK158" s="207">
        <f>ROUND(I158*H158,2)</f>
        <v>9312.66</v>
      </c>
      <c r="BL158" s="18" t="s">
        <v>155</v>
      </c>
      <c r="BM158" s="206" t="s">
        <v>196</v>
      </c>
    </row>
    <row r="159" spans="1:65" s="2" customFormat="1" ht="16.5" customHeight="1">
      <c r="A159" s="33"/>
      <c r="B159" s="34"/>
      <c r="C159" s="196" t="s">
        <v>197</v>
      </c>
      <c r="D159" s="196" t="s">
        <v>150</v>
      </c>
      <c r="E159" s="197" t="s">
        <v>198</v>
      </c>
      <c r="F159" s="198" t="s">
        <v>199</v>
      </c>
      <c r="G159" s="199" t="s">
        <v>170</v>
      </c>
      <c r="H159" s="200">
        <v>49.014000000000003</v>
      </c>
      <c r="I159" s="201">
        <v>17.2</v>
      </c>
      <c r="J159" s="201">
        <f>ROUND(I159*H159,2)</f>
        <v>843.04</v>
      </c>
      <c r="K159" s="198" t="s">
        <v>154</v>
      </c>
      <c r="L159" s="36"/>
      <c r="M159" s="202" t="s">
        <v>1</v>
      </c>
      <c r="N159" s="203" t="s">
        <v>41</v>
      </c>
      <c r="O159" s="204">
        <v>8.9999999999999993E-3</v>
      </c>
      <c r="P159" s="204">
        <f>O159*H159</f>
        <v>0.44112600000000002</v>
      </c>
      <c r="Q159" s="204">
        <v>0</v>
      </c>
      <c r="R159" s="204">
        <f>Q159*H159</f>
        <v>0</v>
      </c>
      <c r="S159" s="204">
        <v>0</v>
      </c>
      <c r="T159" s="205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206" t="s">
        <v>155</v>
      </c>
      <c r="AT159" s="206" t="s">
        <v>150</v>
      </c>
      <c r="AU159" s="206" t="s">
        <v>86</v>
      </c>
      <c r="AY159" s="18" t="s">
        <v>148</v>
      </c>
      <c r="BE159" s="207">
        <f>IF(N159="základní",J159,0)</f>
        <v>843.04</v>
      </c>
      <c r="BF159" s="207">
        <f>IF(N159="snížená",J159,0)</f>
        <v>0</v>
      </c>
      <c r="BG159" s="207">
        <f>IF(N159="zákl. přenesená",J159,0)</f>
        <v>0</v>
      </c>
      <c r="BH159" s="207">
        <f>IF(N159="sníž. přenesená",J159,0)</f>
        <v>0</v>
      </c>
      <c r="BI159" s="207">
        <f>IF(N159="nulová",J159,0)</f>
        <v>0</v>
      </c>
      <c r="BJ159" s="18" t="s">
        <v>84</v>
      </c>
      <c r="BK159" s="207">
        <f>ROUND(I159*H159,2)</f>
        <v>843.04</v>
      </c>
      <c r="BL159" s="18" t="s">
        <v>155</v>
      </c>
      <c r="BM159" s="206" t="s">
        <v>200</v>
      </c>
    </row>
    <row r="160" spans="1:65" s="2" customFormat="1" ht="24" customHeight="1">
      <c r="A160" s="33"/>
      <c r="B160" s="34"/>
      <c r="C160" s="196" t="s">
        <v>201</v>
      </c>
      <c r="D160" s="196" t="s">
        <v>150</v>
      </c>
      <c r="E160" s="197" t="s">
        <v>202</v>
      </c>
      <c r="F160" s="198" t="s">
        <v>203</v>
      </c>
      <c r="G160" s="199" t="s">
        <v>204</v>
      </c>
      <c r="H160" s="200">
        <v>78.421999999999997</v>
      </c>
      <c r="I160" s="201">
        <v>140</v>
      </c>
      <c r="J160" s="201">
        <f>ROUND(I160*H160,2)</f>
        <v>10979.08</v>
      </c>
      <c r="K160" s="198" t="s">
        <v>154</v>
      </c>
      <c r="L160" s="36"/>
      <c r="M160" s="202" t="s">
        <v>1</v>
      </c>
      <c r="N160" s="203" t="s">
        <v>41</v>
      </c>
      <c r="O160" s="204">
        <v>0</v>
      </c>
      <c r="P160" s="204">
        <f>O160*H160</f>
        <v>0</v>
      </c>
      <c r="Q160" s="204">
        <v>0</v>
      </c>
      <c r="R160" s="204">
        <f>Q160*H160</f>
        <v>0</v>
      </c>
      <c r="S160" s="204">
        <v>0</v>
      </c>
      <c r="T160" s="20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06" t="s">
        <v>155</v>
      </c>
      <c r="AT160" s="206" t="s">
        <v>150</v>
      </c>
      <c r="AU160" s="206" t="s">
        <v>86</v>
      </c>
      <c r="AY160" s="18" t="s">
        <v>148</v>
      </c>
      <c r="BE160" s="207">
        <f>IF(N160="základní",J160,0)</f>
        <v>10979.08</v>
      </c>
      <c r="BF160" s="207">
        <f>IF(N160="snížená",J160,0)</f>
        <v>0</v>
      </c>
      <c r="BG160" s="207">
        <f>IF(N160="zákl. přenesená",J160,0)</f>
        <v>0</v>
      </c>
      <c r="BH160" s="207">
        <f>IF(N160="sníž. přenesená",J160,0)</f>
        <v>0</v>
      </c>
      <c r="BI160" s="207">
        <f>IF(N160="nulová",J160,0)</f>
        <v>0</v>
      </c>
      <c r="BJ160" s="18" t="s">
        <v>84</v>
      </c>
      <c r="BK160" s="207">
        <f>ROUND(I160*H160,2)</f>
        <v>10979.08</v>
      </c>
      <c r="BL160" s="18" t="s">
        <v>155</v>
      </c>
      <c r="BM160" s="206" t="s">
        <v>205</v>
      </c>
    </row>
    <row r="161" spans="1:65" s="13" customFormat="1" ht="11.25">
      <c r="B161" s="208"/>
      <c r="C161" s="209"/>
      <c r="D161" s="210" t="s">
        <v>157</v>
      </c>
      <c r="E161" s="211" t="s">
        <v>1</v>
      </c>
      <c r="F161" s="212" t="s">
        <v>206</v>
      </c>
      <c r="G161" s="209"/>
      <c r="H161" s="211" t="s">
        <v>1</v>
      </c>
      <c r="I161" s="209"/>
      <c r="J161" s="209"/>
      <c r="K161" s="209"/>
      <c r="L161" s="213"/>
      <c r="M161" s="214"/>
      <c r="N161" s="215"/>
      <c r="O161" s="215"/>
      <c r="P161" s="215"/>
      <c r="Q161" s="215"/>
      <c r="R161" s="215"/>
      <c r="S161" s="215"/>
      <c r="T161" s="216"/>
      <c r="AT161" s="217" t="s">
        <v>157</v>
      </c>
      <c r="AU161" s="217" t="s">
        <v>86</v>
      </c>
      <c r="AV161" s="13" t="s">
        <v>84</v>
      </c>
      <c r="AW161" s="13" t="s">
        <v>29</v>
      </c>
      <c r="AX161" s="13" t="s">
        <v>76</v>
      </c>
      <c r="AY161" s="217" t="s">
        <v>148</v>
      </c>
    </row>
    <row r="162" spans="1:65" s="14" customFormat="1" ht="11.25">
      <c r="B162" s="218"/>
      <c r="C162" s="219"/>
      <c r="D162" s="210" t="s">
        <v>157</v>
      </c>
      <c r="E162" s="220" t="s">
        <v>1</v>
      </c>
      <c r="F162" s="221" t="s">
        <v>207</v>
      </c>
      <c r="G162" s="219"/>
      <c r="H162" s="222">
        <v>78.421999999999997</v>
      </c>
      <c r="I162" s="219"/>
      <c r="J162" s="219"/>
      <c r="K162" s="219"/>
      <c r="L162" s="223"/>
      <c r="M162" s="224"/>
      <c r="N162" s="225"/>
      <c r="O162" s="225"/>
      <c r="P162" s="225"/>
      <c r="Q162" s="225"/>
      <c r="R162" s="225"/>
      <c r="S162" s="225"/>
      <c r="T162" s="226"/>
      <c r="AT162" s="227" t="s">
        <v>157</v>
      </c>
      <c r="AU162" s="227" t="s">
        <v>86</v>
      </c>
      <c r="AV162" s="14" t="s">
        <v>86</v>
      </c>
      <c r="AW162" s="14" t="s">
        <v>29</v>
      </c>
      <c r="AX162" s="14" t="s">
        <v>76</v>
      </c>
      <c r="AY162" s="227" t="s">
        <v>148</v>
      </c>
    </row>
    <row r="163" spans="1:65" s="15" customFormat="1" ht="11.25">
      <c r="B163" s="228"/>
      <c r="C163" s="229"/>
      <c r="D163" s="210" t="s">
        <v>157</v>
      </c>
      <c r="E163" s="230" t="s">
        <v>1</v>
      </c>
      <c r="F163" s="231" t="s">
        <v>162</v>
      </c>
      <c r="G163" s="229"/>
      <c r="H163" s="232">
        <v>78.421999999999997</v>
      </c>
      <c r="I163" s="229"/>
      <c r="J163" s="229"/>
      <c r="K163" s="229"/>
      <c r="L163" s="233"/>
      <c r="M163" s="234"/>
      <c r="N163" s="235"/>
      <c r="O163" s="235"/>
      <c r="P163" s="235"/>
      <c r="Q163" s="235"/>
      <c r="R163" s="235"/>
      <c r="S163" s="235"/>
      <c r="T163" s="236"/>
      <c r="AT163" s="237" t="s">
        <v>157</v>
      </c>
      <c r="AU163" s="237" t="s">
        <v>86</v>
      </c>
      <c r="AV163" s="15" t="s">
        <v>155</v>
      </c>
      <c r="AW163" s="15" t="s">
        <v>29</v>
      </c>
      <c r="AX163" s="15" t="s">
        <v>84</v>
      </c>
      <c r="AY163" s="237" t="s">
        <v>148</v>
      </c>
    </row>
    <row r="164" spans="1:65" s="2" customFormat="1" ht="24" customHeight="1">
      <c r="A164" s="33"/>
      <c r="B164" s="34"/>
      <c r="C164" s="196" t="s">
        <v>208</v>
      </c>
      <c r="D164" s="196" t="s">
        <v>150</v>
      </c>
      <c r="E164" s="197" t="s">
        <v>209</v>
      </c>
      <c r="F164" s="198" t="s">
        <v>210</v>
      </c>
      <c r="G164" s="199" t="s">
        <v>170</v>
      </c>
      <c r="H164" s="200">
        <v>49.014000000000003</v>
      </c>
      <c r="I164" s="201">
        <v>95</v>
      </c>
      <c r="J164" s="201">
        <f>ROUND(I164*H164,2)</f>
        <v>4656.33</v>
      </c>
      <c r="K164" s="198" t="s">
        <v>154</v>
      </c>
      <c r="L164" s="36"/>
      <c r="M164" s="202" t="s">
        <v>1</v>
      </c>
      <c r="N164" s="203" t="s">
        <v>41</v>
      </c>
      <c r="O164" s="204">
        <v>0.29899999999999999</v>
      </c>
      <c r="P164" s="204">
        <f>O164*H164</f>
        <v>14.655186</v>
      </c>
      <c r="Q164" s="204">
        <v>0</v>
      </c>
      <c r="R164" s="204">
        <f>Q164*H164</f>
        <v>0</v>
      </c>
      <c r="S164" s="204">
        <v>0</v>
      </c>
      <c r="T164" s="205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206" t="s">
        <v>155</v>
      </c>
      <c r="AT164" s="206" t="s">
        <v>150</v>
      </c>
      <c r="AU164" s="206" t="s">
        <v>86</v>
      </c>
      <c r="AY164" s="18" t="s">
        <v>148</v>
      </c>
      <c r="BE164" s="207">
        <f>IF(N164="základní",J164,0)</f>
        <v>4656.33</v>
      </c>
      <c r="BF164" s="207">
        <f>IF(N164="snížená",J164,0)</f>
        <v>0</v>
      </c>
      <c r="BG164" s="207">
        <f>IF(N164="zákl. přenesená",J164,0)</f>
        <v>0</v>
      </c>
      <c r="BH164" s="207">
        <f>IF(N164="sníž. přenesená",J164,0)</f>
        <v>0</v>
      </c>
      <c r="BI164" s="207">
        <f>IF(N164="nulová",J164,0)</f>
        <v>0</v>
      </c>
      <c r="BJ164" s="18" t="s">
        <v>84</v>
      </c>
      <c r="BK164" s="207">
        <f>ROUND(I164*H164,2)</f>
        <v>4656.33</v>
      </c>
      <c r="BL164" s="18" t="s">
        <v>155</v>
      </c>
      <c r="BM164" s="206" t="s">
        <v>211</v>
      </c>
    </row>
    <row r="165" spans="1:65" s="13" customFormat="1" ht="11.25">
      <c r="B165" s="208"/>
      <c r="C165" s="209"/>
      <c r="D165" s="210" t="s">
        <v>157</v>
      </c>
      <c r="E165" s="211" t="s">
        <v>1</v>
      </c>
      <c r="F165" s="212" t="s">
        <v>212</v>
      </c>
      <c r="G165" s="209"/>
      <c r="H165" s="211" t="s">
        <v>1</v>
      </c>
      <c r="I165" s="209"/>
      <c r="J165" s="209"/>
      <c r="K165" s="209"/>
      <c r="L165" s="213"/>
      <c r="M165" s="214"/>
      <c r="N165" s="215"/>
      <c r="O165" s="215"/>
      <c r="P165" s="215"/>
      <c r="Q165" s="215"/>
      <c r="R165" s="215"/>
      <c r="S165" s="215"/>
      <c r="T165" s="216"/>
      <c r="AT165" s="217" t="s">
        <v>157</v>
      </c>
      <c r="AU165" s="217" t="s">
        <v>86</v>
      </c>
      <c r="AV165" s="13" t="s">
        <v>84</v>
      </c>
      <c r="AW165" s="13" t="s">
        <v>29</v>
      </c>
      <c r="AX165" s="13" t="s">
        <v>76</v>
      </c>
      <c r="AY165" s="217" t="s">
        <v>148</v>
      </c>
    </row>
    <row r="166" spans="1:65" s="14" customFormat="1" ht="11.25">
      <c r="B166" s="218"/>
      <c r="C166" s="219"/>
      <c r="D166" s="210" t="s">
        <v>157</v>
      </c>
      <c r="E166" s="220" t="s">
        <v>1</v>
      </c>
      <c r="F166" s="221" t="s">
        <v>185</v>
      </c>
      <c r="G166" s="219"/>
      <c r="H166" s="222">
        <v>84.024000000000001</v>
      </c>
      <c r="I166" s="219"/>
      <c r="J166" s="219"/>
      <c r="K166" s="219"/>
      <c r="L166" s="223"/>
      <c r="M166" s="224"/>
      <c r="N166" s="225"/>
      <c r="O166" s="225"/>
      <c r="P166" s="225"/>
      <c r="Q166" s="225"/>
      <c r="R166" s="225"/>
      <c r="S166" s="225"/>
      <c r="T166" s="226"/>
      <c r="AT166" s="227" t="s">
        <v>157</v>
      </c>
      <c r="AU166" s="227" t="s">
        <v>86</v>
      </c>
      <c r="AV166" s="14" t="s">
        <v>86</v>
      </c>
      <c r="AW166" s="14" t="s">
        <v>29</v>
      </c>
      <c r="AX166" s="14" t="s">
        <v>76</v>
      </c>
      <c r="AY166" s="227" t="s">
        <v>148</v>
      </c>
    </row>
    <row r="167" spans="1:65" s="13" customFormat="1" ht="11.25">
      <c r="B167" s="208"/>
      <c r="C167" s="209"/>
      <c r="D167" s="210" t="s">
        <v>157</v>
      </c>
      <c r="E167" s="211" t="s">
        <v>1</v>
      </c>
      <c r="F167" s="212" t="s">
        <v>213</v>
      </c>
      <c r="G167" s="209"/>
      <c r="H167" s="211" t="s">
        <v>1</v>
      </c>
      <c r="I167" s="209"/>
      <c r="J167" s="209"/>
      <c r="K167" s="209"/>
      <c r="L167" s="213"/>
      <c r="M167" s="214"/>
      <c r="N167" s="215"/>
      <c r="O167" s="215"/>
      <c r="P167" s="215"/>
      <c r="Q167" s="215"/>
      <c r="R167" s="215"/>
      <c r="S167" s="215"/>
      <c r="T167" s="216"/>
      <c r="AT167" s="217" t="s">
        <v>157</v>
      </c>
      <c r="AU167" s="217" t="s">
        <v>86</v>
      </c>
      <c r="AV167" s="13" t="s">
        <v>84</v>
      </c>
      <c r="AW167" s="13" t="s">
        <v>29</v>
      </c>
      <c r="AX167" s="13" t="s">
        <v>76</v>
      </c>
      <c r="AY167" s="217" t="s">
        <v>148</v>
      </c>
    </row>
    <row r="168" spans="1:65" s="14" customFormat="1" ht="11.25">
      <c r="B168" s="218"/>
      <c r="C168" s="219"/>
      <c r="D168" s="210" t="s">
        <v>157</v>
      </c>
      <c r="E168" s="220" t="s">
        <v>1</v>
      </c>
      <c r="F168" s="221" t="s">
        <v>187</v>
      </c>
      <c r="G168" s="219"/>
      <c r="H168" s="222">
        <v>-35.01</v>
      </c>
      <c r="I168" s="219"/>
      <c r="J168" s="219"/>
      <c r="K168" s="219"/>
      <c r="L168" s="223"/>
      <c r="M168" s="224"/>
      <c r="N168" s="225"/>
      <c r="O168" s="225"/>
      <c r="P168" s="225"/>
      <c r="Q168" s="225"/>
      <c r="R168" s="225"/>
      <c r="S168" s="225"/>
      <c r="T168" s="226"/>
      <c r="AT168" s="227" t="s">
        <v>157</v>
      </c>
      <c r="AU168" s="227" t="s">
        <v>86</v>
      </c>
      <c r="AV168" s="14" t="s">
        <v>86</v>
      </c>
      <c r="AW168" s="14" t="s">
        <v>29</v>
      </c>
      <c r="AX168" s="14" t="s">
        <v>76</v>
      </c>
      <c r="AY168" s="227" t="s">
        <v>148</v>
      </c>
    </row>
    <row r="169" spans="1:65" s="15" customFormat="1" ht="11.25">
      <c r="B169" s="228"/>
      <c r="C169" s="229"/>
      <c r="D169" s="210" t="s">
        <v>157</v>
      </c>
      <c r="E169" s="230" t="s">
        <v>1</v>
      </c>
      <c r="F169" s="231" t="s">
        <v>162</v>
      </c>
      <c r="G169" s="229"/>
      <c r="H169" s="232">
        <v>49.014000000000003</v>
      </c>
      <c r="I169" s="229"/>
      <c r="J169" s="229"/>
      <c r="K169" s="229"/>
      <c r="L169" s="233"/>
      <c r="M169" s="234"/>
      <c r="N169" s="235"/>
      <c r="O169" s="235"/>
      <c r="P169" s="235"/>
      <c r="Q169" s="235"/>
      <c r="R169" s="235"/>
      <c r="S169" s="235"/>
      <c r="T169" s="236"/>
      <c r="AT169" s="237" t="s">
        <v>157</v>
      </c>
      <c r="AU169" s="237" t="s">
        <v>86</v>
      </c>
      <c r="AV169" s="15" t="s">
        <v>155</v>
      </c>
      <c r="AW169" s="15" t="s">
        <v>29</v>
      </c>
      <c r="AX169" s="15" t="s">
        <v>84</v>
      </c>
      <c r="AY169" s="237" t="s">
        <v>148</v>
      </c>
    </row>
    <row r="170" spans="1:65" s="12" customFormat="1" ht="22.9" customHeight="1">
      <c r="B170" s="181"/>
      <c r="C170" s="182"/>
      <c r="D170" s="183" t="s">
        <v>75</v>
      </c>
      <c r="E170" s="194" t="s">
        <v>86</v>
      </c>
      <c r="F170" s="194" t="s">
        <v>214</v>
      </c>
      <c r="G170" s="182"/>
      <c r="H170" s="182"/>
      <c r="I170" s="182"/>
      <c r="J170" s="195">
        <f>BK170</f>
        <v>40967.300000000003</v>
      </c>
      <c r="K170" s="182"/>
      <c r="L170" s="186"/>
      <c r="M170" s="187"/>
      <c r="N170" s="188"/>
      <c r="O170" s="188"/>
      <c r="P170" s="189">
        <f>SUM(P171:P177)</f>
        <v>37.194624000000005</v>
      </c>
      <c r="Q170" s="188"/>
      <c r="R170" s="189">
        <f>SUM(R171:R177)</f>
        <v>58.320218159999996</v>
      </c>
      <c r="S170" s="188"/>
      <c r="T170" s="190">
        <f>SUM(T171:T177)</f>
        <v>0</v>
      </c>
      <c r="AR170" s="191" t="s">
        <v>84</v>
      </c>
      <c r="AT170" s="192" t="s">
        <v>75</v>
      </c>
      <c r="AU170" s="192" t="s">
        <v>84</v>
      </c>
      <c r="AY170" s="191" t="s">
        <v>148</v>
      </c>
      <c r="BK170" s="193">
        <f>SUM(BK171:BK177)</f>
        <v>40967.300000000003</v>
      </c>
    </row>
    <row r="171" spans="1:65" s="2" customFormat="1" ht="24" customHeight="1">
      <c r="A171" s="33"/>
      <c r="B171" s="34"/>
      <c r="C171" s="196" t="s">
        <v>215</v>
      </c>
      <c r="D171" s="196" t="s">
        <v>150</v>
      </c>
      <c r="E171" s="197" t="s">
        <v>216</v>
      </c>
      <c r="F171" s="198" t="s">
        <v>217</v>
      </c>
      <c r="G171" s="199" t="s">
        <v>170</v>
      </c>
      <c r="H171" s="200">
        <v>35.01</v>
      </c>
      <c r="I171" s="201">
        <v>1090</v>
      </c>
      <c r="J171" s="201">
        <f>ROUND(I171*H171,2)</f>
        <v>38160.9</v>
      </c>
      <c r="K171" s="198" t="s">
        <v>154</v>
      </c>
      <c r="L171" s="36"/>
      <c r="M171" s="202" t="s">
        <v>1</v>
      </c>
      <c r="N171" s="203" t="s">
        <v>41</v>
      </c>
      <c r="O171" s="204">
        <v>0.92</v>
      </c>
      <c r="P171" s="204">
        <f>O171*H171</f>
        <v>32.209200000000003</v>
      </c>
      <c r="Q171" s="204">
        <v>1.665</v>
      </c>
      <c r="R171" s="204">
        <f>Q171*H171</f>
        <v>58.291649999999997</v>
      </c>
      <c r="S171" s="204">
        <v>0</v>
      </c>
      <c r="T171" s="20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06" t="s">
        <v>155</v>
      </c>
      <c r="AT171" s="206" t="s">
        <v>150</v>
      </c>
      <c r="AU171" s="206" t="s">
        <v>86</v>
      </c>
      <c r="AY171" s="18" t="s">
        <v>148</v>
      </c>
      <c r="BE171" s="207">
        <f>IF(N171="základní",J171,0)</f>
        <v>38160.9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8" t="s">
        <v>84</v>
      </c>
      <c r="BK171" s="207">
        <f>ROUND(I171*H171,2)</f>
        <v>38160.9</v>
      </c>
      <c r="BL171" s="18" t="s">
        <v>155</v>
      </c>
      <c r="BM171" s="206" t="s">
        <v>218</v>
      </c>
    </row>
    <row r="172" spans="1:65" s="14" customFormat="1" ht="11.25">
      <c r="B172" s="218"/>
      <c r="C172" s="219"/>
      <c r="D172" s="210" t="s">
        <v>157</v>
      </c>
      <c r="E172" s="220" t="s">
        <v>1</v>
      </c>
      <c r="F172" s="221" t="s">
        <v>219</v>
      </c>
      <c r="G172" s="219"/>
      <c r="H172" s="222">
        <v>35.01</v>
      </c>
      <c r="I172" s="219"/>
      <c r="J172" s="219"/>
      <c r="K172" s="219"/>
      <c r="L172" s="223"/>
      <c r="M172" s="224"/>
      <c r="N172" s="225"/>
      <c r="O172" s="225"/>
      <c r="P172" s="225"/>
      <c r="Q172" s="225"/>
      <c r="R172" s="225"/>
      <c r="S172" s="225"/>
      <c r="T172" s="226"/>
      <c r="AT172" s="227" t="s">
        <v>157</v>
      </c>
      <c r="AU172" s="227" t="s">
        <v>86</v>
      </c>
      <c r="AV172" s="14" t="s">
        <v>86</v>
      </c>
      <c r="AW172" s="14" t="s">
        <v>29</v>
      </c>
      <c r="AX172" s="14" t="s">
        <v>76</v>
      </c>
      <c r="AY172" s="227" t="s">
        <v>148</v>
      </c>
    </row>
    <row r="173" spans="1:65" s="15" customFormat="1" ht="11.25">
      <c r="B173" s="228"/>
      <c r="C173" s="229"/>
      <c r="D173" s="210" t="s">
        <v>157</v>
      </c>
      <c r="E173" s="230" t="s">
        <v>1</v>
      </c>
      <c r="F173" s="231" t="s">
        <v>162</v>
      </c>
      <c r="G173" s="229"/>
      <c r="H173" s="232">
        <v>35.01</v>
      </c>
      <c r="I173" s="229"/>
      <c r="J173" s="229"/>
      <c r="K173" s="229"/>
      <c r="L173" s="233"/>
      <c r="M173" s="234"/>
      <c r="N173" s="235"/>
      <c r="O173" s="235"/>
      <c r="P173" s="235"/>
      <c r="Q173" s="235"/>
      <c r="R173" s="235"/>
      <c r="S173" s="235"/>
      <c r="T173" s="236"/>
      <c r="AT173" s="237" t="s">
        <v>157</v>
      </c>
      <c r="AU173" s="237" t="s">
        <v>86</v>
      </c>
      <c r="AV173" s="15" t="s">
        <v>155</v>
      </c>
      <c r="AW173" s="15" t="s">
        <v>29</v>
      </c>
      <c r="AX173" s="15" t="s">
        <v>84</v>
      </c>
      <c r="AY173" s="237" t="s">
        <v>148</v>
      </c>
    </row>
    <row r="174" spans="1:65" s="2" customFormat="1" ht="24" customHeight="1">
      <c r="A174" s="33"/>
      <c r="B174" s="34"/>
      <c r="C174" s="196" t="s">
        <v>220</v>
      </c>
      <c r="D174" s="196" t="s">
        <v>150</v>
      </c>
      <c r="E174" s="197" t="s">
        <v>221</v>
      </c>
      <c r="F174" s="198" t="s">
        <v>222</v>
      </c>
      <c r="G174" s="199" t="s">
        <v>153</v>
      </c>
      <c r="H174" s="200">
        <v>56.015999999999998</v>
      </c>
      <c r="I174" s="201">
        <v>34</v>
      </c>
      <c r="J174" s="201">
        <f>ROUND(I174*H174,2)</f>
        <v>1904.54</v>
      </c>
      <c r="K174" s="198" t="s">
        <v>154</v>
      </c>
      <c r="L174" s="36"/>
      <c r="M174" s="202" t="s">
        <v>1</v>
      </c>
      <c r="N174" s="203" t="s">
        <v>41</v>
      </c>
      <c r="O174" s="204">
        <v>8.8999999999999996E-2</v>
      </c>
      <c r="P174" s="204">
        <f>O174*H174</f>
        <v>4.9854239999999992</v>
      </c>
      <c r="Q174" s="204">
        <v>3.1E-4</v>
      </c>
      <c r="R174" s="204">
        <f>Q174*H174</f>
        <v>1.7364959999999999E-2</v>
      </c>
      <c r="S174" s="204">
        <v>0</v>
      </c>
      <c r="T174" s="205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06" t="s">
        <v>155</v>
      </c>
      <c r="AT174" s="206" t="s">
        <v>150</v>
      </c>
      <c r="AU174" s="206" t="s">
        <v>86</v>
      </c>
      <c r="AY174" s="18" t="s">
        <v>148</v>
      </c>
      <c r="BE174" s="207">
        <f>IF(N174="základní",J174,0)</f>
        <v>1904.54</v>
      </c>
      <c r="BF174" s="207">
        <f>IF(N174="snížená",J174,0)</f>
        <v>0</v>
      </c>
      <c r="BG174" s="207">
        <f>IF(N174="zákl. přenesená",J174,0)</f>
        <v>0</v>
      </c>
      <c r="BH174" s="207">
        <f>IF(N174="sníž. přenesená",J174,0)</f>
        <v>0</v>
      </c>
      <c r="BI174" s="207">
        <f>IF(N174="nulová",J174,0)</f>
        <v>0</v>
      </c>
      <c r="BJ174" s="18" t="s">
        <v>84</v>
      </c>
      <c r="BK174" s="207">
        <f>ROUND(I174*H174,2)</f>
        <v>1904.54</v>
      </c>
      <c r="BL174" s="18" t="s">
        <v>155</v>
      </c>
      <c r="BM174" s="206" t="s">
        <v>223</v>
      </c>
    </row>
    <row r="175" spans="1:65" s="14" customFormat="1" ht="11.25">
      <c r="B175" s="218"/>
      <c r="C175" s="219"/>
      <c r="D175" s="210" t="s">
        <v>157</v>
      </c>
      <c r="E175" s="220" t="s">
        <v>1</v>
      </c>
      <c r="F175" s="221" t="s">
        <v>224</v>
      </c>
      <c r="G175" s="219"/>
      <c r="H175" s="222">
        <v>56.015999999999998</v>
      </c>
      <c r="I175" s="219"/>
      <c r="J175" s="219"/>
      <c r="K175" s="219"/>
      <c r="L175" s="223"/>
      <c r="M175" s="224"/>
      <c r="N175" s="225"/>
      <c r="O175" s="225"/>
      <c r="P175" s="225"/>
      <c r="Q175" s="225"/>
      <c r="R175" s="225"/>
      <c r="S175" s="225"/>
      <c r="T175" s="226"/>
      <c r="AT175" s="227" t="s">
        <v>157</v>
      </c>
      <c r="AU175" s="227" t="s">
        <v>86</v>
      </c>
      <c r="AV175" s="14" t="s">
        <v>86</v>
      </c>
      <c r="AW175" s="14" t="s">
        <v>29</v>
      </c>
      <c r="AX175" s="14" t="s">
        <v>76</v>
      </c>
      <c r="AY175" s="227" t="s">
        <v>148</v>
      </c>
    </row>
    <row r="176" spans="1:65" s="15" customFormat="1" ht="11.25">
      <c r="B176" s="228"/>
      <c r="C176" s="229"/>
      <c r="D176" s="210" t="s">
        <v>157</v>
      </c>
      <c r="E176" s="230" t="s">
        <v>1</v>
      </c>
      <c r="F176" s="231" t="s">
        <v>162</v>
      </c>
      <c r="G176" s="229"/>
      <c r="H176" s="232">
        <v>56.015999999999998</v>
      </c>
      <c r="I176" s="229"/>
      <c r="J176" s="229"/>
      <c r="K176" s="229"/>
      <c r="L176" s="233"/>
      <c r="M176" s="234"/>
      <c r="N176" s="235"/>
      <c r="O176" s="235"/>
      <c r="P176" s="235"/>
      <c r="Q176" s="235"/>
      <c r="R176" s="235"/>
      <c r="S176" s="235"/>
      <c r="T176" s="236"/>
      <c r="AT176" s="237" t="s">
        <v>157</v>
      </c>
      <c r="AU176" s="237" t="s">
        <v>86</v>
      </c>
      <c r="AV176" s="15" t="s">
        <v>155</v>
      </c>
      <c r="AW176" s="15" t="s">
        <v>29</v>
      </c>
      <c r="AX176" s="15" t="s">
        <v>84</v>
      </c>
      <c r="AY176" s="237" t="s">
        <v>148</v>
      </c>
    </row>
    <row r="177" spans="1:65" s="2" customFormat="1" ht="24" customHeight="1">
      <c r="A177" s="33"/>
      <c r="B177" s="34"/>
      <c r="C177" s="238" t="s">
        <v>225</v>
      </c>
      <c r="D177" s="238" t="s">
        <v>226</v>
      </c>
      <c r="E177" s="239" t="s">
        <v>227</v>
      </c>
      <c r="F177" s="240" t="s">
        <v>228</v>
      </c>
      <c r="G177" s="241" t="s">
        <v>153</v>
      </c>
      <c r="H177" s="242">
        <v>56.015999999999998</v>
      </c>
      <c r="I177" s="243">
        <v>16.100000000000001</v>
      </c>
      <c r="J177" s="243">
        <f>ROUND(I177*H177,2)</f>
        <v>901.86</v>
      </c>
      <c r="K177" s="240" t="s">
        <v>154</v>
      </c>
      <c r="L177" s="244"/>
      <c r="M177" s="245" t="s">
        <v>1</v>
      </c>
      <c r="N177" s="246" t="s">
        <v>41</v>
      </c>
      <c r="O177" s="204">
        <v>0</v>
      </c>
      <c r="P177" s="204">
        <f>O177*H177</f>
        <v>0</v>
      </c>
      <c r="Q177" s="204">
        <v>2.0000000000000001E-4</v>
      </c>
      <c r="R177" s="204">
        <f>Q177*H177</f>
        <v>1.12032E-2</v>
      </c>
      <c r="S177" s="204">
        <v>0</v>
      </c>
      <c r="T177" s="20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06" t="s">
        <v>193</v>
      </c>
      <c r="AT177" s="206" t="s">
        <v>226</v>
      </c>
      <c r="AU177" s="206" t="s">
        <v>86</v>
      </c>
      <c r="AY177" s="18" t="s">
        <v>148</v>
      </c>
      <c r="BE177" s="207">
        <f>IF(N177="základní",J177,0)</f>
        <v>901.86</v>
      </c>
      <c r="BF177" s="207">
        <f>IF(N177="snížená",J177,0)</f>
        <v>0</v>
      </c>
      <c r="BG177" s="207">
        <f>IF(N177="zákl. přenesená",J177,0)</f>
        <v>0</v>
      </c>
      <c r="BH177" s="207">
        <f>IF(N177="sníž. přenesená",J177,0)</f>
        <v>0</v>
      </c>
      <c r="BI177" s="207">
        <f>IF(N177="nulová",J177,0)</f>
        <v>0</v>
      </c>
      <c r="BJ177" s="18" t="s">
        <v>84</v>
      </c>
      <c r="BK177" s="207">
        <f>ROUND(I177*H177,2)</f>
        <v>901.86</v>
      </c>
      <c r="BL177" s="18" t="s">
        <v>155</v>
      </c>
      <c r="BM177" s="206" t="s">
        <v>229</v>
      </c>
    </row>
    <row r="178" spans="1:65" s="12" customFormat="1" ht="22.9" customHeight="1">
      <c r="B178" s="181"/>
      <c r="C178" s="182"/>
      <c r="D178" s="183" t="s">
        <v>75</v>
      </c>
      <c r="E178" s="194" t="s">
        <v>155</v>
      </c>
      <c r="F178" s="194" t="s">
        <v>230</v>
      </c>
      <c r="G178" s="182"/>
      <c r="H178" s="182"/>
      <c r="I178" s="182"/>
      <c r="J178" s="195">
        <f>BK178</f>
        <v>20064.61</v>
      </c>
      <c r="K178" s="182"/>
      <c r="L178" s="186"/>
      <c r="M178" s="187"/>
      <c r="N178" s="188"/>
      <c r="O178" s="188"/>
      <c r="P178" s="189">
        <f>SUM(P179:P182)</f>
        <v>10.725515999999999</v>
      </c>
      <c r="Q178" s="188"/>
      <c r="R178" s="189">
        <f>SUM(R179:R182)</f>
        <v>21.990905959999999</v>
      </c>
      <c r="S178" s="188"/>
      <c r="T178" s="190">
        <f>SUM(T179:T182)</f>
        <v>0</v>
      </c>
      <c r="AR178" s="191" t="s">
        <v>84</v>
      </c>
      <c r="AT178" s="192" t="s">
        <v>75</v>
      </c>
      <c r="AU178" s="192" t="s">
        <v>84</v>
      </c>
      <c r="AY178" s="191" t="s">
        <v>148</v>
      </c>
      <c r="BK178" s="193">
        <f>SUM(BK179:BK182)</f>
        <v>20064.61</v>
      </c>
    </row>
    <row r="179" spans="1:65" s="2" customFormat="1" ht="24" customHeight="1">
      <c r="A179" s="33"/>
      <c r="B179" s="34"/>
      <c r="C179" s="196" t="s">
        <v>8</v>
      </c>
      <c r="D179" s="196" t="s">
        <v>150</v>
      </c>
      <c r="E179" s="197" t="s">
        <v>231</v>
      </c>
      <c r="F179" s="198" t="s">
        <v>232</v>
      </c>
      <c r="G179" s="199" t="s">
        <v>153</v>
      </c>
      <c r="H179" s="200">
        <v>70.02</v>
      </c>
      <c r="I179" s="201">
        <v>78.599999999999994</v>
      </c>
      <c r="J179" s="201">
        <f>ROUND(I179*H179,2)</f>
        <v>5503.57</v>
      </c>
      <c r="K179" s="198" t="s">
        <v>154</v>
      </c>
      <c r="L179" s="36"/>
      <c r="M179" s="202" t="s">
        <v>1</v>
      </c>
      <c r="N179" s="203" t="s">
        <v>41</v>
      </c>
      <c r="O179" s="204">
        <v>0.05</v>
      </c>
      <c r="P179" s="204">
        <f>O179*H179</f>
        <v>3.5009999999999999</v>
      </c>
      <c r="Q179" s="204">
        <v>0.16192000000000001</v>
      </c>
      <c r="R179" s="204">
        <f>Q179*H179</f>
        <v>11.337638399999999</v>
      </c>
      <c r="S179" s="204">
        <v>0</v>
      </c>
      <c r="T179" s="205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206" t="s">
        <v>155</v>
      </c>
      <c r="AT179" s="206" t="s">
        <v>150</v>
      </c>
      <c r="AU179" s="206" t="s">
        <v>86</v>
      </c>
      <c r="AY179" s="18" t="s">
        <v>148</v>
      </c>
      <c r="BE179" s="207">
        <f>IF(N179="základní",J179,0)</f>
        <v>5503.57</v>
      </c>
      <c r="BF179" s="207">
        <f>IF(N179="snížená",J179,0)</f>
        <v>0</v>
      </c>
      <c r="BG179" s="207">
        <f>IF(N179="zákl. přenesená",J179,0)</f>
        <v>0</v>
      </c>
      <c r="BH179" s="207">
        <f>IF(N179="sníž. přenesená",J179,0)</f>
        <v>0</v>
      </c>
      <c r="BI179" s="207">
        <f>IF(N179="nulová",J179,0)</f>
        <v>0</v>
      </c>
      <c r="BJ179" s="18" t="s">
        <v>84</v>
      </c>
      <c r="BK179" s="207">
        <f>ROUND(I179*H179,2)</f>
        <v>5503.57</v>
      </c>
      <c r="BL179" s="18" t="s">
        <v>155</v>
      </c>
      <c r="BM179" s="206" t="s">
        <v>233</v>
      </c>
    </row>
    <row r="180" spans="1:65" s="2" customFormat="1" ht="24" customHeight="1">
      <c r="A180" s="33"/>
      <c r="B180" s="34"/>
      <c r="C180" s="196" t="s">
        <v>234</v>
      </c>
      <c r="D180" s="196" t="s">
        <v>150</v>
      </c>
      <c r="E180" s="197" t="s">
        <v>235</v>
      </c>
      <c r="F180" s="198" t="s">
        <v>236</v>
      </c>
      <c r="G180" s="199" t="s">
        <v>170</v>
      </c>
      <c r="H180" s="200">
        <v>4.6669999999999998</v>
      </c>
      <c r="I180" s="201">
        <v>3120</v>
      </c>
      <c r="J180" s="201">
        <f>ROUND(I180*H180,2)</f>
        <v>14561.04</v>
      </c>
      <c r="K180" s="198" t="s">
        <v>154</v>
      </c>
      <c r="L180" s="36"/>
      <c r="M180" s="202" t="s">
        <v>1</v>
      </c>
      <c r="N180" s="203" t="s">
        <v>41</v>
      </c>
      <c r="O180" s="204">
        <v>1.548</v>
      </c>
      <c r="P180" s="204">
        <f>O180*H180</f>
        <v>7.2245159999999995</v>
      </c>
      <c r="Q180" s="204">
        <v>2.28268</v>
      </c>
      <c r="R180" s="204">
        <f>Q180*H180</f>
        <v>10.65326756</v>
      </c>
      <c r="S180" s="204">
        <v>0</v>
      </c>
      <c r="T180" s="20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06" t="s">
        <v>155</v>
      </c>
      <c r="AT180" s="206" t="s">
        <v>150</v>
      </c>
      <c r="AU180" s="206" t="s">
        <v>86</v>
      </c>
      <c r="AY180" s="18" t="s">
        <v>148</v>
      </c>
      <c r="BE180" s="207">
        <f>IF(N180="základní",J180,0)</f>
        <v>14561.04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8" t="s">
        <v>84</v>
      </c>
      <c r="BK180" s="207">
        <f>ROUND(I180*H180,2)</f>
        <v>14561.04</v>
      </c>
      <c r="BL180" s="18" t="s">
        <v>155</v>
      </c>
      <c r="BM180" s="206" t="s">
        <v>237</v>
      </c>
    </row>
    <row r="181" spans="1:65" s="14" customFormat="1" ht="11.25">
      <c r="B181" s="218"/>
      <c r="C181" s="219"/>
      <c r="D181" s="210" t="s">
        <v>157</v>
      </c>
      <c r="E181" s="220" t="s">
        <v>1</v>
      </c>
      <c r="F181" s="221" t="s">
        <v>238</v>
      </c>
      <c r="G181" s="219"/>
      <c r="H181" s="222">
        <v>4.6669999999999998</v>
      </c>
      <c r="I181" s="219"/>
      <c r="J181" s="219"/>
      <c r="K181" s="219"/>
      <c r="L181" s="223"/>
      <c r="M181" s="224"/>
      <c r="N181" s="225"/>
      <c r="O181" s="225"/>
      <c r="P181" s="225"/>
      <c r="Q181" s="225"/>
      <c r="R181" s="225"/>
      <c r="S181" s="225"/>
      <c r="T181" s="226"/>
      <c r="AT181" s="227" t="s">
        <v>157</v>
      </c>
      <c r="AU181" s="227" t="s">
        <v>86</v>
      </c>
      <c r="AV181" s="14" t="s">
        <v>86</v>
      </c>
      <c r="AW181" s="14" t="s">
        <v>29</v>
      </c>
      <c r="AX181" s="14" t="s">
        <v>76</v>
      </c>
      <c r="AY181" s="227" t="s">
        <v>148</v>
      </c>
    </row>
    <row r="182" spans="1:65" s="15" customFormat="1" ht="11.25">
      <c r="B182" s="228"/>
      <c r="C182" s="229"/>
      <c r="D182" s="210" t="s">
        <v>157</v>
      </c>
      <c r="E182" s="230" t="s">
        <v>1</v>
      </c>
      <c r="F182" s="231" t="s">
        <v>162</v>
      </c>
      <c r="G182" s="229"/>
      <c r="H182" s="232">
        <v>4.6669999999999998</v>
      </c>
      <c r="I182" s="229"/>
      <c r="J182" s="229"/>
      <c r="K182" s="229"/>
      <c r="L182" s="233"/>
      <c r="M182" s="234"/>
      <c r="N182" s="235"/>
      <c r="O182" s="235"/>
      <c r="P182" s="235"/>
      <c r="Q182" s="235"/>
      <c r="R182" s="235"/>
      <c r="S182" s="235"/>
      <c r="T182" s="236"/>
      <c r="AT182" s="237" t="s">
        <v>157</v>
      </c>
      <c r="AU182" s="237" t="s">
        <v>86</v>
      </c>
      <c r="AV182" s="15" t="s">
        <v>155</v>
      </c>
      <c r="AW182" s="15" t="s">
        <v>29</v>
      </c>
      <c r="AX182" s="15" t="s">
        <v>84</v>
      </c>
      <c r="AY182" s="237" t="s">
        <v>148</v>
      </c>
    </row>
    <row r="183" spans="1:65" s="12" customFormat="1" ht="22.9" customHeight="1">
      <c r="B183" s="181"/>
      <c r="C183" s="182"/>
      <c r="D183" s="183" t="s">
        <v>75</v>
      </c>
      <c r="E183" s="194" t="s">
        <v>176</v>
      </c>
      <c r="F183" s="194" t="s">
        <v>239</v>
      </c>
      <c r="G183" s="182"/>
      <c r="H183" s="182"/>
      <c r="I183" s="182"/>
      <c r="J183" s="195">
        <f>BK183</f>
        <v>27270.9</v>
      </c>
      <c r="K183" s="182"/>
      <c r="L183" s="186"/>
      <c r="M183" s="187"/>
      <c r="N183" s="188"/>
      <c r="O183" s="188"/>
      <c r="P183" s="189">
        <f>SUM(P184:P186)</f>
        <v>45.875879999999995</v>
      </c>
      <c r="Q183" s="188"/>
      <c r="R183" s="189">
        <f>SUM(R184:R186)</f>
        <v>19.462401</v>
      </c>
      <c r="S183" s="188"/>
      <c r="T183" s="190">
        <f>SUM(T184:T186)</f>
        <v>0</v>
      </c>
      <c r="AR183" s="191" t="s">
        <v>84</v>
      </c>
      <c r="AT183" s="192" t="s">
        <v>75</v>
      </c>
      <c r="AU183" s="192" t="s">
        <v>84</v>
      </c>
      <c r="AY183" s="191" t="s">
        <v>148</v>
      </c>
      <c r="BK183" s="193">
        <f>SUM(BK184:BK186)</f>
        <v>27270.9</v>
      </c>
    </row>
    <row r="184" spans="1:65" s="2" customFormat="1" ht="24" customHeight="1">
      <c r="A184" s="33"/>
      <c r="B184" s="34"/>
      <c r="C184" s="196" t="s">
        <v>240</v>
      </c>
      <c r="D184" s="196" t="s">
        <v>150</v>
      </c>
      <c r="E184" s="197" t="s">
        <v>241</v>
      </c>
      <c r="F184" s="198" t="s">
        <v>242</v>
      </c>
      <c r="G184" s="199" t="s">
        <v>153</v>
      </c>
      <c r="H184" s="200">
        <v>70.02</v>
      </c>
      <c r="I184" s="201">
        <v>68</v>
      </c>
      <c r="J184" s="201">
        <f>ROUND(I184*H184,2)</f>
        <v>4761.3599999999997</v>
      </c>
      <c r="K184" s="198" t="s">
        <v>154</v>
      </c>
      <c r="L184" s="36"/>
      <c r="M184" s="202" t="s">
        <v>1</v>
      </c>
      <c r="N184" s="203" t="s">
        <v>41</v>
      </c>
      <c r="O184" s="204">
        <v>2.4E-2</v>
      </c>
      <c r="P184" s="204">
        <f>O184*H184</f>
        <v>1.68048</v>
      </c>
      <c r="Q184" s="204">
        <v>0.106</v>
      </c>
      <c r="R184" s="204">
        <f>Q184*H184</f>
        <v>7.4221199999999996</v>
      </c>
      <c r="S184" s="204">
        <v>0</v>
      </c>
      <c r="T184" s="205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206" t="s">
        <v>155</v>
      </c>
      <c r="AT184" s="206" t="s">
        <v>150</v>
      </c>
      <c r="AU184" s="206" t="s">
        <v>86</v>
      </c>
      <c r="AY184" s="18" t="s">
        <v>148</v>
      </c>
      <c r="BE184" s="207">
        <f>IF(N184="základní",J184,0)</f>
        <v>4761.3599999999997</v>
      </c>
      <c r="BF184" s="207">
        <f>IF(N184="snížená",J184,0)</f>
        <v>0</v>
      </c>
      <c r="BG184" s="207">
        <f>IF(N184="zákl. přenesená",J184,0)</f>
        <v>0</v>
      </c>
      <c r="BH184" s="207">
        <f>IF(N184="sníž. přenesená",J184,0)</f>
        <v>0</v>
      </c>
      <c r="BI184" s="207">
        <f>IF(N184="nulová",J184,0)</f>
        <v>0</v>
      </c>
      <c r="BJ184" s="18" t="s">
        <v>84</v>
      </c>
      <c r="BK184" s="207">
        <f>ROUND(I184*H184,2)</f>
        <v>4761.3599999999997</v>
      </c>
      <c r="BL184" s="18" t="s">
        <v>155</v>
      </c>
      <c r="BM184" s="206" t="s">
        <v>243</v>
      </c>
    </row>
    <row r="185" spans="1:65" s="2" customFormat="1" ht="24" customHeight="1">
      <c r="A185" s="33"/>
      <c r="B185" s="34"/>
      <c r="C185" s="196" t="s">
        <v>244</v>
      </c>
      <c r="D185" s="196" t="s">
        <v>150</v>
      </c>
      <c r="E185" s="197" t="s">
        <v>245</v>
      </c>
      <c r="F185" s="198" t="s">
        <v>246</v>
      </c>
      <c r="G185" s="199" t="s">
        <v>153</v>
      </c>
      <c r="H185" s="200">
        <v>23.4</v>
      </c>
      <c r="I185" s="201">
        <v>163</v>
      </c>
      <c r="J185" s="201">
        <f>ROUND(I185*H185,2)</f>
        <v>3814.2</v>
      </c>
      <c r="K185" s="198" t="s">
        <v>154</v>
      </c>
      <c r="L185" s="36"/>
      <c r="M185" s="202" t="s">
        <v>1</v>
      </c>
      <c r="N185" s="203" t="s">
        <v>41</v>
      </c>
      <c r="O185" s="204">
        <v>0.21299999999999999</v>
      </c>
      <c r="P185" s="204">
        <f>O185*H185</f>
        <v>4.9841999999999995</v>
      </c>
      <c r="Q185" s="204">
        <v>0.26244000000000001</v>
      </c>
      <c r="R185" s="204">
        <f>Q185*H185</f>
        <v>6.1410960000000001</v>
      </c>
      <c r="S185" s="204">
        <v>0</v>
      </c>
      <c r="T185" s="205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206" t="s">
        <v>155</v>
      </c>
      <c r="AT185" s="206" t="s">
        <v>150</v>
      </c>
      <c r="AU185" s="206" t="s">
        <v>86</v>
      </c>
      <c r="AY185" s="18" t="s">
        <v>148</v>
      </c>
      <c r="BE185" s="207">
        <f>IF(N185="základní",J185,0)</f>
        <v>3814.2</v>
      </c>
      <c r="BF185" s="207">
        <f>IF(N185="snížená",J185,0)</f>
        <v>0</v>
      </c>
      <c r="BG185" s="207">
        <f>IF(N185="zákl. přenesená",J185,0)</f>
        <v>0</v>
      </c>
      <c r="BH185" s="207">
        <f>IF(N185="sníž. přenesená",J185,0)</f>
        <v>0</v>
      </c>
      <c r="BI185" s="207">
        <f>IF(N185="nulová",J185,0)</f>
        <v>0</v>
      </c>
      <c r="BJ185" s="18" t="s">
        <v>84</v>
      </c>
      <c r="BK185" s="207">
        <f>ROUND(I185*H185,2)</f>
        <v>3814.2</v>
      </c>
      <c r="BL185" s="18" t="s">
        <v>155</v>
      </c>
      <c r="BM185" s="206" t="s">
        <v>247</v>
      </c>
    </row>
    <row r="186" spans="1:65" s="2" customFormat="1" ht="24" customHeight="1">
      <c r="A186" s="33"/>
      <c r="B186" s="34"/>
      <c r="C186" s="196" t="s">
        <v>248</v>
      </c>
      <c r="D186" s="196" t="s">
        <v>150</v>
      </c>
      <c r="E186" s="197" t="s">
        <v>249</v>
      </c>
      <c r="F186" s="198" t="s">
        <v>250</v>
      </c>
      <c r="G186" s="199" t="s">
        <v>153</v>
      </c>
      <c r="H186" s="200">
        <v>70.02</v>
      </c>
      <c r="I186" s="201">
        <v>267</v>
      </c>
      <c r="J186" s="201">
        <f>ROUND(I186*H186,2)</f>
        <v>18695.34</v>
      </c>
      <c r="K186" s="198" t="s">
        <v>251</v>
      </c>
      <c r="L186" s="36"/>
      <c r="M186" s="202" t="s">
        <v>1</v>
      </c>
      <c r="N186" s="203" t="s">
        <v>41</v>
      </c>
      <c r="O186" s="204">
        <v>0.56000000000000005</v>
      </c>
      <c r="P186" s="204">
        <f>O186*H186</f>
        <v>39.211199999999998</v>
      </c>
      <c r="Q186" s="204">
        <v>8.4250000000000005E-2</v>
      </c>
      <c r="R186" s="204">
        <f>Q186*H186</f>
        <v>5.8991850000000001</v>
      </c>
      <c r="S186" s="204">
        <v>0</v>
      </c>
      <c r="T186" s="205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206" t="s">
        <v>155</v>
      </c>
      <c r="AT186" s="206" t="s">
        <v>150</v>
      </c>
      <c r="AU186" s="206" t="s">
        <v>86</v>
      </c>
      <c r="AY186" s="18" t="s">
        <v>148</v>
      </c>
      <c r="BE186" s="207">
        <f>IF(N186="základní",J186,0)</f>
        <v>18695.34</v>
      </c>
      <c r="BF186" s="207">
        <f>IF(N186="snížená",J186,0)</f>
        <v>0</v>
      </c>
      <c r="BG186" s="207">
        <f>IF(N186="zákl. přenesená",J186,0)</f>
        <v>0</v>
      </c>
      <c r="BH186" s="207">
        <f>IF(N186="sníž. přenesená",J186,0)</f>
        <v>0</v>
      </c>
      <c r="BI186" s="207">
        <f>IF(N186="nulová",J186,0)</f>
        <v>0</v>
      </c>
      <c r="BJ186" s="18" t="s">
        <v>84</v>
      </c>
      <c r="BK186" s="207">
        <f>ROUND(I186*H186,2)</f>
        <v>18695.34</v>
      </c>
      <c r="BL186" s="18" t="s">
        <v>155</v>
      </c>
      <c r="BM186" s="206" t="s">
        <v>252</v>
      </c>
    </row>
    <row r="187" spans="1:65" s="12" customFormat="1" ht="22.9" customHeight="1">
      <c r="B187" s="181"/>
      <c r="C187" s="182"/>
      <c r="D187" s="183" t="s">
        <v>75</v>
      </c>
      <c r="E187" s="194" t="s">
        <v>180</v>
      </c>
      <c r="F187" s="194" t="s">
        <v>253</v>
      </c>
      <c r="G187" s="182"/>
      <c r="H187" s="182"/>
      <c r="I187" s="182"/>
      <c r="J187" s="195">
        <f>BK187</f>
        <v>294143.84999999998</v>
      </c>
      <c r="K187" s="182"/>
      <c r="L187" s="186"/>
      <c r="M187" s="187"/>
      <c r="N187" s="188"/>
      <c r="O187" s="188"/>
      <c r="P187" s="189">
        <f>SUM(P188:P259)</f>
        <v>451.91945100000004</v>
      </c>
      <c r="Q187" s="188"/>
      <c r="R187" s="189">
        <f>SUM(R188:R259)</f>
        <v>6.3410587200000004</v>
      </c>
      <c r="S187" s="188"/>
      <c r="T187" s="190">
        <f>SUM(T188:T259)</f>
        <v>0</v>
      </c>
      <c r="AR187" s="191" t="s">
        <v>84</v>
      </c>
      <c r="AT187" s="192" t="s">
        <v>75</v>
      </c>
      <c r="AU187" s="192" t="s">
        <v>84</v>
      </c>
      <c r="AY187" s="191" t="s">
        <v>148</v>
      </c>
      <c r="BK187" s="193">
        <f>SUM(BK188:BK259)</f>
        <v>294143.84999999998</v>
      </c>
    </row>
    <row r="188" spans="1:65" s="2" customFormat="1" ht="24" customHeight="1">
      <c r="A188" s="33"/>
      <c r="B188" s="34"/>
      <c r="C188" s="196" t="s">
        <v>254</v>
      </c>
      <c r="D188" s="196" t="s">
        <v>150</v>
      </c>
      <c r="E188" s="197" t="s">
        <v>255</v>
      </c>
      <c r="F188" s="198" t="s">
        <v>256</v>
      </c>
      <c r="G188" s="199" t="s">
        <v>153</v>
      </c>
      <c r="H188" s="200">
        <v>57.594999999999999</v>
      </c>
      <c r="I188" s="201">
        <v>144</v>
      </c>
      <c r="J188" s="201">
        <f>ROUND(I188*H188,2)</f>
        <v>8293.68</v>
      </c>
      <c r="K188" s="198" t="s">
        <v>251</v>
      </c>
      <c r="L188" s="36"/>
      <c r="M188" s="202" t="s">
        <v>1</v>
      </c>
      <c r="N188" s="203" t="s">
        <v>41</v>
      </c>
      <c r="O188" s="204">
        <v>0.318</v>
      </c>
      <c r="P188" s="204">
        <f>O188*H188</f>
        <v>18.31521</v>
      </c>
      <c r="Q188" s="204">
        <v>2.7299999999999998E-3</v>
      </c>
      <c r="R188" s="204">
        <f>Q188*H188</f>
        <v>0.15723434999999999</v>
      </c>
      <c r="S188" s="204">
        <v>0</v>
      </c>
      <c r="T188" s="205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06" t="s">
        <v>155</v>
      </c>
      <c r="AT188" s="206" t="s">
        <v>150</v>
      </c>
      <c r="AU188" s="206" t="s">
        <v>86</v>
      </c>
      <c r="AY188" s="18" t="s">
        <v>148</v>
      </c>
      <c r="BE188" s="207">
        <f>IF(N188="základní",J188,0)</f>
        <v>8293.68</v>
      </c>
      <c r="BF188" s="207">
        <f>IF(N188="snížená",J188,0)</f>
        <v>0</v>
      </c>
      <c r="BG188" s="207">
        <f>IF(N188="zákl. přenesená",J188,0)</f>
        <v>0</v>
      </c>
      <c r="BH188" s="207">
        <f>IF(N188="sníž. přenesená",J188,0)</f>
        <v>0</v>
      </c>
      <c r="BI188" s="207">
        <f>IF(N188="nulová",J188,0)</f>
        <v>0</v>
      </c>
      <c r="BJ188" s="18" t="s">
        <v>84</v>
      </c>
      <c r="BK188" s="207">
        <f>ROUND(I188*H188,2)</f>
        <v>8293.68</v>
      </c>
      <c r="BL188" s="18" t="s">
        <v>155</v>
      </c>
      <c r="BM188" s="206" t="s">
        <v>257</v>
      </c>
    </row>
    <row r="189" spans="1:65" s="14" customFormat="1" ht="11.25">
      <c r="B189" s="218"/>
      <c r="C189" s="219"/>
      <c r="D189" s="210" t="s">
        <v>157</v>
      </c>
      <c r="E189" s="220" t="s">
        <v>1</v>
      </c>
      <c r="F189" s="221" t="s">
        <v>258</v>
      </c>
      <c r="G189" s="219"/>
      <c r="H189" s="222">
        <v>33.604999999999997</v>
      </c>
      <c r="I189" s="219"/>
      <c r="J189" s="219"/>
      <c r="K189" s="219"/>
      <c r="L189" s="223"/>
      <c r="M189" s="224"/>
      <c r="N189" s="225"/>
      <c r="O189" s="225"/>
      <c r="P189" s="225"/>
      <c r="Q189" s="225"/>
      <c r="R189" s="225"/>
      <c r="S189" s="225"/>
      <c r="T189" s="226"/>
      <c r="AT189" s="227" t="s">
        <v>157</v>
      </c>
      <c r="AU189" s="227" t="s">
        <v>86</v>
      </c>
      <c r="AV189" s="14" t="s">
        <v>86</v>
      </c>
      <c r="AW189" s="14" t="s">
        <v>29</v>
      </c>
      <c r="AX189" s="14" t="s">
        <v>76</v>
      </c>
      <c r="AY189" s="227" t="s">
        <v>148</v>
      </c>
    </row>
    <row r="190" spans="1:65" s="14" customFormat="1" ht="11.25">
      <c r="B190" s="218"/>
      <c r="C190" s="219"/>
      <c r="D190" s="210" t="s">
        <v>157</v>
      </c>
      <c r="E190" s="220" t="s">
        <v>1</v>
      </c>
      <c r="F190" s="221" t="s">
        <v>259</v>
      </c>
      <c r="G190" s="219"/>
      <c r="H190" s="222">
        <v>10.34</v>
      </c>
      <c r="I190" s="219"/>
      <c r="J190" s="219"/>
      <c r="K190" s="219"/>
      <c r="L190" s="223"/>
      <c r="M190" s="224"/>
      <c r="N190" s="225"/>
      <c r="O190" s="225"/>
      <c r="P190" s="225"/>
      <c r="Q190" s="225"/>
      <c r="R190" s="225"/>
      <c r="S190" s="225"/>
      <c r="T190" s="226"/>
      <c r="AT190" s="227" t="s">
        <v>157</v>
      </c>
      <c r="AU190" s="227" t="s">
        <v>86</v>
      </c>
      <c r="AV190" s="14" t="s">
        <v>86</v>
      </c>
      <c r="AW190" s="14" t="s">
        <v>29</v>
      </c>
      <c r="AX190" s="14" t="s">
        <v>76</v>
      </c>
      <c r="AY190" s="227" t="s">
        <v>148</v>
      </c>
    </row>
    <row r="191" spans="1:65" s="14" customFormat="1" ht="11.25">
      <c r="B191" s="218"/>
      <c r="C191" s="219"/>
      <c r="D191" s="210" t="s">
        <v>157</v>
      </c>
      <c r="E191" s="220" t="s">
        <v>1</v>
      </c>
      <c r="F191" s="221" t="s">
        <v>260</v>
      </c>
      <c r="G191" s="219"/>
      <c r="H191" s="222">
        <v>13.65</v>
      </c>
      <c r="I191" s="219"/>
      <c r="J191" s="219"/>
      <c r="K191" s="219"/>
      <c r="L191" s="223"/>
      <c r="M191" s="224"/>
      <c r="N191" s="225"/>
      <c r="O191" s="225"/>
      <c r="P191" s="225"/>
      <c r="Q191" s="225"/>
      <c r="R191" s="225"/>
      <c r="S191" s="225"/>
      <c r="T191" s="226"/>
      <c r="AT191" s="227" t="s">
        <v>157</v>
      </c>
      <c r="AU191" s="227" t="s">
        <v>86</v>
      </c>
      <c r="AV191" s="14" t="s">
        <v>86</v>
      </c>
      <c r="AW191" s="14" t="s">
        <v>29</v>
      </c>
      <c r="AX191" s="14" t="s">
        <v>76</v>
      </c>
      <c r="AY191" s="227" t="s">
        <v>148</v>
      </c>
    </row>
    <row r="192" spans="1:65" s="15" customFormat="1" ht="11.25">
      <c r="B192" s="228"/>
      <c r="C192" s="229"/>
      <c r="D192" s="210" t="s">
        <v>157</v>
      </c>
      <c r="E192" s="230" t="s">
        <v>1</v>
      </c>
      <c r="F192" s="231" t="s">
        <v>162</v>
      </c>
      <c r="G192" s="229"/>
      <c r="H192" s="232">
        <v>57.594999999999992</v>
      </c>
      <c r="I192" s="229"/>
      <c r="J192" s="229"/>
      <c r="K192" s="229"/>
      <c r="L192" s="233"/>
      <c r="M192" s="234"/>
      <c r="N192" s="235"/>
      <c r="O192" s="235"/>
      <c r="P192" s="235"/>
      <c r="Q192" s="235"/>
      <c r="R192" s="235"/>
      <c r="S192" s="235"/>
      <c r="T192" s="236"/>
      <c r="AT192" s="237" t="s">
        <v>157</v>
      </c>
      <c r="AU192" s="237" t="s">
        <v>86</v>
      </c>
      <c r="AV192" s="15" t="s">
        <v>155</v>
      </c>
      <c r="AW192" s="15" t="s">
        <v>29</v>
      </c>
      <c r="AX192" s="15" t="s">
        <v>84</v>
      </c>
      <c r="AY192" s="237" t="s">
        <v>148</v>
      </c>
    </row>
    <row r="193" spans="1:65" s="2" customFormat="1" ht="24" customHeight="1">
      <c r="A193" s="33"/>
      <c r="B193" s="34"/>
      <c r="C193" s="196" t="s">
        <v>7</v>
      </c>
      <c r="D193" s="196" t="s">
        <v>150</v>
      </c>
      <c r="E193" s="197" t="s">
        <v>261</v>
      </c>
      <c r="F193" s="198" t="s">
        <v>262</v>
      </c>
      <c r="G193" s="199" t="s">
        <v>153</v>
      </c>
      <c r="H193" s="200">
        <v>56.405000000000001</v>
      </c>
      <c r="I193" s="201">
        <v>57.5</v>
      </c>
      <c r="J193" s="201">
        <f>ROUND(I193*H193,2)</f>
        <v>3243.29</v>
      </c>
      <c r="K193" s="198" t="s">
        <v>251</v>
      </c>
      <c r="L193" s="36"/>
      <c r="M193" s="202" t="s">
        <v>1</v>
      </c>
      <c r="N193" s="203" t="s">
        <v>41</v>
      </c>
      <c r="O193" s="204">
        <v>8.1000000000000003E-2</v>
      </c>
      <c r="P193" s="204">
        <f>O193*H193</f>
        <v>4.5688050000000002</v>
      </c>
      <c r="Q193" s="204">
        <v>1.4E-3</v>
      </c>
      <c r="R193" s="204">
        <f>Q193*H193</f>
        <v>7.8966999999999996E-2</v>
      </c>
      <c r="S193" s="204">
        <v>0</v>
      </c>
      <c r="T193" s="205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06" t="s">
        <v>155</v>
      </c>
      <c r="AT193" s="206" t="s">
        <v>150</v>
      </c>
      <c r="AU193" s="206" t="s">
        <v>86</v>
      </c>
      <c r="AY193" s="18" t="s">
        <v>148</v>
      </c>
      <c r="BE193" s="207">
        <f>IF(N193="základní",J193,0)</f>
        <v>3243.29</v>
      </c>
      <c r="BF193" s="207">
        <f>IF(N193="snížená",J193,0)</f>
        <v>0</v>
      </c>
      <c r="BG193" s="207">
        <f>IF(N193="zákl. přenesená",J193,0)</f>
        <v>0</v>
      </c>
      <c r="BH193" s="207">
        <f>IF(N193="sníž. přenesená",J193,0)</f>
        <v>0</v>
      </c>
      <c r="BI193" s="207">
        <f>IF(N193="nulová",J193,0)</f>
        <v>0</v>
      </c>
      <c r="BJ193" s="18" t="s">
        <v>84</v>
      </c>
      <c r="BK193" s="207">
        <f>ROUND(I193*H193,2)</f>
        <v>3243.29</v>
      </c>
      <c r="BL193" s="18" t="s">
        <v>155</v>
      </c>
      <c r="BM193" s="206" t="s">
        <v>263</v>
      </c>
    </row>
    <row r="194" spans="1:65" s="13" customFormat="1" ht="11.25">
      <c r="B194" s="208"/>
      <c r="C194" s="209"/>
      <c r="D194" s="210" t="s">
        <v>157</v>
      </c>
      <c r="E194" s="211" t="s">
        <v>1</v>
      </c>
      <c r="F194" s="212" t="s">
        <v>264</v>
      </c>
      <c r="G194" s="209"/>
      <c r="H194" s="211" t="s">
        <v>1</v>
      </c>
      <c r="I194" s="209"/>
      <c r="J194" s="209"/>
      <c r="K194" s="209"/>
      <c r="L194" s="213"/>
      <c r="M194" s="214"/>
      <c r="N194" s="215"/>
      <c r="O194" s="215"/>
      <c r="P194" s="215"/>
      <c r="Q194" s="215"/>
      <c r="R194" s="215"/>
      <c r="S194" s="215"/>
      <c r="T194" s="216"/>
      <c r="AT194" s="217" t="s">
        <v>157</v>
      </c>
      <c r="AU194" s="217" t="s">
        <v>86</v>
      </c>
      <c r="AV194" s="13" t="s">
        <v>84</v>
      </c>
      <c r="AW194" s="13" t="s">
        <v>29</v>
      </c>
      <c r="AX194" s="13" t="s">
        <v>76</v>
      </c>
      <c r="AY194" s="217" t="s">
        <v>148</v>
      </c>
    </row>
    <row r="195" spans="1:65" s="14" customFormat="1" ht="11.25">
      <c r="B195" s="218"/>
      <c r="C195" s="219"/>
      <c r="D195" s="210" t="s">
        <v>157</v>
      </c>
      <c r="E195" s="220" t="s">
        <v>1</v>
      </c>
      <c r="F195" s="221" t="s">
        <v>265</v>
      </c>
      <c r="G195" s="219"/>
      <c r="H195" s="222">
        <v>8.3879999999999999</v>
      </c>
      <c r="I195" s="219"/>
      <c r="J195" s="219"/>
      <c r="K195" s="219"/>
      <c r="L195" s="223"/>
      <c r="M195" s="224"/>
      <c r="N195" s="225"/>
      <c r="O195" s="225"/>
      <c r="P195" s="225"/>
      <c r="Q195" s="225"/>
      <c r="R195" s="225"/>
      <c r="S195" s="225"/>
      <c r="T195" s="226"/>
      <c r="AT195" s="227" t="s">
        <v>157</v>
      </c>
      <c r="AU195" s="227" t="s">
        <v>86</v>
      </c>
      <c r="AV195" s="14" t="s">
        <v>86</v>
      </c>
      <c r="AW195" s="14" t="s">
        <v>29</v>
      </c>
      <c r="AX195" s="14" t="s">
        <v>76</v>
      </c>
      <c r="AY195" s="227" t="s">
        <v>148</v>
      </c>
    </row>
    <row r="196" spans="1:65" s="14" customFormat="1" ht="11.25">
      <c r="B196" s="218"/>
      <c r="C196" s="219"/>
      <c r="D196" s="210" t="s">
        <v>157</v>
      </c>
      <c r="E196" s="220" t="s">
        <v>1</v>
      </c>
      <c r="F196" s="221" t="s">
        <v>266</v>
      </c>
      <c r="G196" s="219"/>
      <c r="H196" s="222">
        <v>11.275</v>
      </c>
      <c r="I196" s="219"/>
      <c r="J196" s="219"/>
      <c r="K196" s="219"/>
      <c r="L196" s="223"/>
      <c r="M196" s="224"/>
      <c r="N196" s="225"/>
      <c r="O196" s="225"/>
      <c r="P196" s="225"/>
      <c r="Q196" s="225"/>
      <c r="R196" s="225"/>
      <c r="S196" s="225"/>
      <c r="T196" s="226"/>
      <c r="AT196" s="227" t="s">
        <v>157</v>
      </c>
      <c r="AU196" s="227" t="s">
        <v>86</v>
      </c>
      <c r="AV196" s="14" t="s">
        <v>86</v>
      </c>
      <c r="AW196" s="14" t="s">
        <v>29</v>
      </c>
      <c r="AX196" s="14" t="s">
        <v>76</v>
      </c>
      <c r="AY196" s="227" t="s">
        <v>148</v>
      </c>
    </row>
    <row r="197" spans="1:65" s="14" customFormat="1" ht="11.25">
      <c r="B197" s="218"/>
      <c r="C197" s="219"/>
      <c r="D197" s="210" t="s">
        <v>157</v>
      </c>
      <c r="E197" s="220" t="s">
        <v>1</v>
      </c>
      <c r="F197" s="221" t="s">
        <v>267</v>
      </c>
      <c r="G197" s="219"/>
      <c r="H197" s="222">
        <v>22.55</v>
      </c>
      <c r="I197" s="219"/>
      <c r="J197" s="219"/>
      <c r="K197" s="219"/>
      <c r="L197" s="223"/>
      <c r="M197" s="224"/>
      <c r="N197" s="225"/>
      <c r="O197" s="225"/>
      <c r="P197" s="225"/>
      <c r="Q197" s="225"/>
      <c r="R197" s="225"/>
      <c r="S197" s="225"/>
      <c r="T197" s="226"/>
      <c r="AT197" s="227" t="s">
        <v>157</v>
      </c>
      <c r="AU197" s="227" t="s">
        <v>86</v>
      </c>
      <c r="AV197" s="14" t="s">
        <v>86</v>
      </c>
      <c r="AW197" s="14" t="s">
        <v>29</v>
      </c>
      <c r="AX197" s="14" t="s">
        <v>76</v>
      </c>
      <c r="AY197" s="227" t="s">
        <v>148</v>
      </c>
    </row>
    <row r="198" spans="1:65" s="14" customFormat="1" ht="11.25">
      <c r="B198" s="218"/>
      <c r="C198" s="219"/>
      <c r="D198" s="210" t="s">
        <v>157</v>
      </c>
      <c r="E198" s="220" t="s">
        <v>1</v>
      </c>
      <c r="F198" s="221" t="s">
        <v>265</v>
      </c>
      <c r="G198" s="219"/>
      <c r="H198" s="222">
        <v>8.3879999999999999</v>
      </c>
      <c r="I198" s="219"/>
      <c r="J198" s="219"/>
      <c r="K198" s="219"/>
      <c r="L198" s="223"/>
      <c r="M198" s="224"/>
      <c r="N198" s="225"/>
      <c r="O198" s="225"/>
      <c r="P198" s="225"/>
      <c r="Q198" s="225"/>
      <c r="R198" s="225"/>
      <c r="S198" s="225"/>
      <c r="T198" s="226"/>
      <c r="AT198" s="227" t="s">
        <v>157</v>
      </c>
      <c r="AU198" s="227" t="s">
        <v>86</v>
      </c>
      <c r="AV198" s="14" t="s">
        <v>86</v>
      </c>
      <c r="AW198" s="14" t="s">
        <v>29</v>
      </c>
      <c r="AX198" s="14" t="s">
        <v>76</v>
      </c>
      <c r="AY198" s="227" t="s">
        <v>148</v>
      </c>
    </row>
    <row r="199" spans="1:65" s="14" customFormat="1" ht="11.25">
      <c r="B199" s="218"/>
      <c r="C199" s="219"/>
      <c r="D199" s="210" t="s">
        <v>157</v>
      </c>
      <c r="E199" s="220" t="s">
        <v>1</v>
      </c>
      <c r="F199" s="221" t="s">
        <v>268</v>
      </c>
      <c r="G199" s="219"/>
      <c r="H199" s="222">
        <v>29.288</v>
      </c>
      <c r="I199" s="219"/>
      <c r="J199" s="219"/>
      <c r="K199" s="219"/>
      <c r="L199" s="223"/>
      <c r="M199" s="224"/>
      <c r="N199" s="225"/>
      <c r="O199" s="225"/>
      <c r="P199" s="225"/>
      <c r="Q199" s="225"/>
      <c r="R199" s="225"/>
      <c r="S199" s="225"/>
      <c r="T199" s="226"/>
      <c r="AT199" s="227" t="s">
        <v>157</v>
      </c>
      <c r="AU199" s="227" t="s">
        <v>86</v>
      </c>
      <c r="AV199" s="14" t="s">
        <v>86</v>
      </c>
      <c r="AW199" s="14" t="s">
        <v>29</v>
      </c>
      <c r="AX199" s="14" t="s">
        <v>76</v>
      </c>
      <c r="AY199" s="227" t="s">
        <v>148</v>
      </c>
    </row>
    <row r="200" spans="1:65" s="16" customFormat="1" ht="11.25">
      <c r="B200" s="247"/>
      <c r="C200" s="248"/>
      <c r="D200" s="210" t="s">
        <v>157</v>
      </c>
      <c r="E200" s="249" t="s">
        <v>1</v>
      </c>
      <c r="F200" s="250" t="s">
        <v>269</v>
      </c>
      <c r="G200" s="248"/>
      <c r="H200" s="251">
        <v>79.888999999999996</v>
      </c>
      <c r="I200" s="248"/>
      <c r="J200" s="248"/>
      <c r="K200" s="248"/>
      <c r="L200" s="252"/>
      <c r="M200" s="253"/>
      <c r="N200" s="254"/>
      <c r="O200" s="254"/>
      <c r="P200" s="254"/>
      <c r="Q200" s="254"/>
      <c r="R200" s="254"/>
      <c r="S200" s="254"/>
      <c r="T200" s="255"/>
      <c r="AT200" s="256" t="s">
        <v>157</v>
      </c>
      <c r="AU200" s="256" t="s">
        <v>86</v>
      </c>
      <c r="AV200" s="16" t="s">
        <v>167</v>
      </c>
      <c r="AW200" s="16" t="s">
        <v>29</v>
      </c>
      <c r="AX200" s="16" t="s">
        <v>76</v>
      </c>
      <c r="AY200" s="256" t="s">
        <v>148</v>
      </c>
    </row>
    <row r="201" spans="1:65" s="13" customFormat="1" ht="11.25">
      <c r="B201" s="208"/>
      <c r="C201" s="209"/>
      <c r="D201" s="210" t="s">
        <v>157</v>
      </c>
      <c r="E201" s="211" t="s">
        <v>1</v>
      </c>
      <c r="F201" s="212" t="s">
        <v>270</v>
      </c>
      <c r="G201" s="209"/>
      <c r="H201" s="211" t="s">
        <v>1</v>
      </c>
      <c r="I201" s="209"/>
      <c r="J201" s="209"/>
      <c r="K201" s="209"/>
      <c r="L201" s="213"/>
      <c r="M201" s="214"/>
      <c r="N201" s="215"/>
      <c r="O201" s="215"/>
      <c r="P201" s="215"/>
      <c r="Q201" s="215"/>
      <c r="R201" s="215"/>
      <c r="S201" s="215"/>
      <c r="T201" s="216"/>
      <c r="AT201" s="217" t="s">
        <v>157</v>
      </c>
      <c r="AU201" s="217" t="s">
        <v>86</v>
      </c>
      <c r="AV201" s="13" t="s">
        <v>84</v>
      </c>
      <c r="AW201" s="13" t="s">
        <v>29</v>
      </c>
      <c r="AX201" s="13" t="s">
        <v>76</v>
      </c>
      <c r="AY201" s="217" t="s">
        <v>148</v>
      </c>
    </row>
    <row r="202" spans="1:65" s="14" customFormat="1" ht="11.25">
      <c r="B202" s="218"/>
      <c r="C202" s="219"/>
      <c r="D202" s="210" t="s">
        <v>157</v>
      </c>
      <c r="E202" s="220" t="s">
        <v>1</v>
      </c>
      <c r="F202" s="221" t="s">
        <v>271</v>
      </c>
      <c r="G202" s="219"/>
      <c r="H202" s="222">
        <v>-4.6970000000000001</v>
      </c>
      <c r="I202" s="219"/>
      <c r="J202" s="219"/>
      <c r="K202" s="219"/>
      <c r="L202" s="223"/>
      <c r="M202" s="224"/>
      <c r="N202" s="225"/>
      <c r="O202" s="225"/>
      <c r="P202" s="225"/>
      <c r="Q202" s="225"/>
      <c r="R202" s="225"/>
      <c r="S202" s="225"/>
      <c r="T202" s="226"/>
      <c r="AT202" s="227" t="s">
        <v>157</v>
      </c>
      <c r="AU202" s="227" t="s">
        <v>86</v>
      </c>
      <c r="AV202" s="14" t="s">
        <v>86</v>
      </c>
      <c r="AW202" s="14" t="s">
        <v>29</v>
      </c>
      <c r="AX202" s="14" t="s">
        <v>76</v>
      </c>
      <c r="AY202" s="227" t="s">
        <v>148</v>
      </c>
    </row>
    <row r="203" spans="1:65" s="14" customFormat="1" ht="11.25">
      <c r="B203" s="218"/>
      <c r="C203" s="219"/>
      <c r="D203" s="210" t="s">
        <v>157</v>
      </c>
      <c r="E203" s="220" t="s">
        <v>1</v>
      </c>
      <c r="F203" s="221" t="s">
        <v>272</v>
      </c>
      <c r="G203" s="219"/>
      <c r="H203" s="222">
        <v>-4.8789999999999996</v>
      </c>
      <c r="I203" s="219"/>
      <c r="J203" s="219"/>
      <c r="K203" s="219"/>
      <c r="L203" s="223"/>
      <c r="M203" s="224"/>
      <c r="N203" s="225"/>
      <c r="O203" s="225"/>
      <c r="P203" s="225"/>
      <c r="Q203" s="225"/>
      <c r="R203" s="225"/>
      <c r="S203" s="225"/>
      <c r="T203" s="226"/>
      <c r="AT203" s="227" t="s">
        <v>157</v>
      </c>
      <c r="AU203" s="227" t="s">
        <v>86</v>
      </c>
      <c r="AV203" s="14" t="s">
        <v>86</v>
      </c>
      <c r="AW203" s="14" t="s">
        <v>29</v>
      </c>
      <c r="AX203" s="14" t="s">
        <v>76</v>
      </c>
      <c r="AY203" s="227" t="s">
        <v>148</v>
      </c>
    </row>
    <row r="204" spans="1:65" s="14" customFormat="1" ht="11.25">
      <c r="B204" s="218"/>
      <c r="C204" s="219"/>
      <c r="D204" s="210" t="s">
        <v>157</v>
      </c>
      <c r="E204" s="220" t="s">
        <v>1</v>
      </c>
      <c r="F204" s="221" t="s">
        <v>273</v>
      </c>
      <c r="G204" s="219"/>
      <c r="H204" s="222">
        <v>-2.5190000000000001</v>
      </c>
      <c r="I204" s="219"/>
      <c r="J204" s="219"/>
      <c r="K204" s="219"/>
      <c r="L204" s="223"/>
      <c r="M204" s="224"/>
      <c r="N204" s="225"/>
      <c r="O204" s="225"/>
      <c r="P204" s="225"/>
      <c r="Q204" s="225"/>
      <c r="R204" s="225"/>
      <c r="S204" s="225"/>
      <c r="T204" s="226"/>
      <c r="AT204" s="227" t="s">
        <v>157</v>
      </c>
      <c r="AU204" s="227" t="s">
        <v>86</v>
      </c>
      <c r="AV204" s="14" t="s">
        <v>86</v>
      </c>
      <c r="AW204" s="14" t="s">
        <v>29</v>
      </c>
      <c r="AX204" s="14" t="s">
        <v>76</v>
      </c>
      <c r="AY204" s="227" t="s">
        <v>148</v>
      </c>
    </row>
    <row r="205" spans="1:65" s="14" customFormat="1" ht="11.25">
      <c r="B205" s="218"/>
      <c r="C205" s="219"/>
      <c r="D205" s="210" t="s">
        <v>157</v>
      </c>
      <c r="E205" s="220" t="s">
        <v>1</v>
      </c>
      <c r="F205" s="221" t="s">
        <v>274</v>
      </c>
      <c r="G205" s="219"/>
      <c r="H205" s="222">
        <v>-3.5569999999999999</v>
      </c>
      <c r="I205" s="219"/>
      <c r="J205" s="219"/>
      <c r="K205" s="219"/>
      <c r="L205" s="223"/>
      <c r="M205" s="224"/>
      <c r="N205" s="225"/>
      <c r="O205" s="225"/>
      <c r="P205" s="225"/>
      <c r="Q205" s="225"/>
      <c r="R205" s="225"/>
      <c r="S205" s="225"/>
      <c r="T205" s="226"/>
      <c r="AT205" s="227" t="s">
        <v>157</v>
      </c>
      <c r="AU205" s="227" t="s">
        <v>86</v>
      </c>
      <c r="AV205" s="14" t="s">
        <v>86</v>
      </c>
      <c r="AW205" s="14" t="s">
        <v>29</v>
      </c>
      <c r="AX205" s="14" t="s">
        <v>76</v>
      </c>
      <c r="AY205" s="227" t="s">
        <v>148</v>
      </c>
    </row>
    <row r="206" spans="1:65" s="14" customFormat="1" ht="11.25">
      <c r="B206" s="218"/>
      <c r="C206" s="219"/>
      <c r="D206" s="210" t="s">
        <v>157</v>
      </c>
      <c r="E206" s="220" t="s">
        <v>1</v>
      </c>
      <c r="F206" s="221" t="s">
        <v>275</v>
      </c>
      <c r="G206" s="219"/>
      <c r="H206" s="222">
        <v>-5.6429999999999998</v>
      </c>
      <c r="I206" s="219"/>
      <c r="J206" s="219"/>
      <c r="K206" s="219"/>
      <c r="L206" s="223"/>
      <c r="M206" s="224"/>
      <c r="N206" s="225"/>
      <c r="O206" s="225"/>
      <c r="P206" s="225"/>
      <c r="Q206" s="225"/>
      <c r="R206" s="225"/>
      <c r="S206" s="225"/>
      <c r="T206" s="226"/>
      <c r="AT206" s="227" t="s">
        <v>157</v>
      </c>
      <c r="AU206" s="227" t="s">
        <v>86</v>
      </c>
      <c r="AV206" s="14" t="s">
        <v>86</v>
      </c>
      <c r="AW206" s="14" t="s">
        <v>29</v>
      </c>
      <c r="AX206" s="14" t="s">
        <v>76</v>
      </c>
      <c r="AY206" s="227" t="s">
        <v>148</v>
      </c>
    </row>
    <row r="207" spans="1:65" s="14" customFormat="1" ht="11.25">
      <c r="B207" s="218"/>
      <c r="C207" s="219"/>
      <c r="D207" s="210" t="s">
        <v>157</v>
      </c>
      <c r="E207" s="220" t="s">
        <v>1</v>
      </c>
      <c r="F207" s="221" t="s">
        <v>276</v>
      </c>
      <c r="G207" s="219"/>
      <c r="H207" s="222">
        <v>-2.1890000000000001</v>
      </c>
      <c r="I207" s="219"/>
      <c r="J207" s="219"/>
      <c r="K207" s="219"/>
      <c r="L207" s="223"/>
      <c r="M207" s="224"/>
      <c r="N207" s="225"/>
      <c r="O207" s="225"/>
      <c r="P207" s="225"/>
      <c r="Q207" s="225"/>
      <c r="R207" s="225"/>
      <c r="S207" s="225"/>
      <c r="T207" s="226"/>
      <c r="AT207" s="227" t="s">
        <v>157</v>
      </c>
      <c r="AU207" s="227" t="s">
        <v>86</v>
      </c>
      <c r="AV207" s="14" t="s">
        <v>86</v>
      </c>
      <c r="AW207" s="14" t="s">
        <v>29</v>
      </c>
      <c r="AX207" s="14" t="s">
        <v>76</v>
      </c>
      <c r="AY207" s="227" t="s">
        <v>148</v>
      </c>
    </row>
    <row r="208" spans="1:65" s="16" customFormat="1" ht="11.25">
      <c r="B208" s="247"/>
      <c r="C208" s="248"/>
      <c r="D208" s="210" t="s">
        <v>157</v>
      </c>
      <c r="E208" s="249" t="s">
        <v>1</v>
      </c>
      <c r="F208" s="250" t="s">
        <v>269</v>
      </c>
      <c r="G208" s="248"/>
      <c r="H208" s="251">
        <v>-23.484000000000002</v>
      </c>
      <c r="I208" s="248"/>
      <c r="J208" s="248"/>
      <c r="K208" s="248"/>
      <c r="L208" s="252"/>
      <c r="M208" s="253"/>
      <c r="N208" s="254"/>
      <c r="O208" s="254"/>
      <c r="P208" s="254"/>
      <c r="Q208" s="254"/>
      <c r="R208" s="254"/>
      <c r="S208" s="254"/>
      <c r="T208" s="255"/>
      <c r="AT208" s="256" t="s">
        <v>157</v>
      </c>
      <c r="AU208" s="256" t="s">
        <v>86</v>
      </c>
      <c r="AV208" s="16" t="s">
        <v>167</v>
      </c>
      <c r="AW208" s="16" t="s">
        <v>29</v>
      </c>
      <c r="AX208" s="16" t="s">
        <v>76</v>
      </c>
      <c r="AY208" s="256" t="s">
        <v>148</v>
      </c>
    </row>
    <row r="209" spans="1:65" s="15" customFormat="1" ht="11.25">
      <c r="B209" s="228"/>
      <c r="C209" s="229"/>
      <c r="D209" s="210" t="s">
        <v>157</v>
      </c>
      <c r="E209" s="230" t="s">
        <v>1</v>
      </c>
      <c r="F209" s="231" t="s">
        <v>162</v>
      </c>
      <c r="G209" s="229"/>
      <c r="H209" s="232">
        <v>56.40499999999998</v>
      </c>
      <c r="I209" s="229"/>
      <c r="J209" s="229"/>
      <c r="K209" s="229"/>
      <c r="L209" s="233"/>
      <c r="M209" s="234"/>
      <c r="N209" s="235"/>
      <c r="O209" s="235"/>
      <c r="P209" s="235"/>
      <c r="Q209" s="235"/>
      <c r="R209" s="235"/>
      <c r="S209" s="235"/>
      <c r="T209" s="236"/>
      <c r="AT209" s="237" t="s">
        <v>157</v>
      </c>
      <c r="AU209" s="237" t="s">
        <v>86</v>
      </c>
      <c r="AV209" s="15" t="s">
        <v>155</v>
      </c>
      <c r="AW209" s="15" t="s">
        <v>29</v>
      </c>
      <c r="AX209" s="15" t="s">
        <v>84</v>
      </c>
      <c r="AY209" s="237" t="s">
        <v>148</v>
      </c>
    </row>
    <row r="210" spans="1:65" s="2" customFormat="1" ht="24" customHeight="1">
      <c r="A210" s="33"/>
      <c r="B210" s="34"/>
      <c r="C210" s="196" t="s">
        <v>277</v>
      </c>
      <c r="D210" s="196" t="s">
        <v>150</v>
      </c>
      <c r="E210" s="197" t="s">
        <v>278</v>
      </c>
      <c r="F210" s="198" t="s">
        <v>279</v>
      </c>
      <c r="G210" s="199" t="s">
        <v>153</v>
      </c>
      <c r="H210" s="200">
        <v>659.48</v>
      </c>
      <c r="I210" s="201">
        <v>53.7</v>
      </c>
      <c r="J210" s="201">
        <f>ROUND(I210*H210,2)</f>
        <v>35414.080000000002</v>
      </c>
      <c r="K210" s="198" t="s">
        <v>251</v>
      </c>
      <c r="L210" s="36"/>
      <c r="M210" s="202" t="s">
        <v>1</v>
      </c>
      <c r="N210" s="203" t="s">
        <v>41</v>
      </c>
      <c r="O210" s="204">
        <v>7.3999999999999996E-2</v>
      </c>
      <c r="P210" s="204">
        <f>O210*H210</f>
        <v>48.801519999999996</v>
      </c>
      <c r="Q210" s="204">
        <v>2.5999999999999998E-4</v>
      </c>
      <c r="R210" s="204">
        <f>Q210*H210</f>
        <v>0.1714648</v>
      </c>
      <c r="S210" s="204">
        <v>0</v>
      </c>
      <c r="T210" s="205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206" t="s">
        <v>155</v>
      </c>
      <c r="AT210" s="206" t="s">
        <v>150</v>
      </c>
      <c r="AU210" s="206" t="s">
        <v>86</v>
      </c>
      <c r="AY210" s="18" t="s">
        <v>148</v>
      </c>
      <c r="BE210" s="207">
        <f>IF(N210="základní",J210,0)</f>
        <v>35414.080000000002</v>
      </c>
      <c r="BF210" s="207">
        <f>IF(N210="snížená",J210,0)</f>
        <v>0</v>
      </c>
      <c r="BG210" s="207">
        <f>IF(N210="zákl. přenesená",J210,0)</f>
        <v>0</v>
      </c>
      <c r="BH210" s="207">
        <f>IF(N210="sníž. přenesená",J210,0)</f>
        <v>0</v>
      </c>
      <c r="BI210" s="207">
        <f>IF(N210="nulová",J210,0)</f>
        <v>0</v>
      </c>
      <c r="BJ210" s="18" t="s">
        <v>84</v>
      </c>
      <c r="BK210" s="207">
        <f>ROUND(I210*H210,2)</f>
        <v>35414.080000000002</v>
      </c>
      <c r="BL210" s="18" t="s">
        <v>155</v>
      </c>
      <c r="BM210" s="206" t="s">
        <v>280</v>
      </c>
    </row>
    <row r="211" spans="1:65" s="14" customFormat="1" ht="11.25">
      <c r="B211" s="218"/>
      <c r="C211" s="219"/>
      <c r="D211" s="210" t="s">
        <v>157</v>
      </c>
      <c r="E211" s="220" t="s">
        <v>1</v>
      </c>
      <c r="F211" s="221" t="s">
        <v>281</v>
      </c>
      <c r="G211" s="219"/>
      <c r="H211" s="222">
        <v>659.48</v>
      </c>
      <c r="I211" s="219"/>
      <c r="J211" s="219"/>
      <c r="K211" s="219"/>
      <c r="L211" s="223"/>
      <c r="M211" s="224"/>
      <c r="N211" s="225"/>
      <c r="O211" s="225"/>
      <c r="P211" s="225"/>
      <c r="Q211" s="225"/>
      <c r="R211" s="225"/>
      <c r="S211" s="225"/>
      <c r="T211" s="226"/>
      <c r="AT211" s="227" t="s">
        <v>157</v>
      </c>
      <c r="AU211" s="227" t="s">
        <v>86</v>
      </c>
      <c r="AV211" s="14" t="s">
        <v>86</v>
      </c>
      <c r="AW211" s="14" t="s">
        <v>29</v>
      </c>
      <c r="AX211" s="14" t="s">
        <v>84</v>
      </c>
      <c r="AY211" s="227" t="s">
        <v>148</v>
      </c>
    </row>
    <row r="212" spans="1:65" s="2" customFormat="1" ht="36" customHeight="1">
      <c r="A212" s="33"/>
      <c r="B212" s="34"/>
      <c r="C212" s="196" t="s">
        <v>282</v>
      </c>
      <c r="D212" s="196" t="s">
        <v>150</v>
      </c>
      <c r="E212" s="197" t="s">
        <v>283</v>
      </c>
      <c r="F212" s="198" t="s">
        <v>284</v>
      </c>
      <c r="G212" s="199" t="s">
        <v>153</v>
      </c>
      <c r="H212" s="200">
        <v>56.405000000000001</v>
      </c>
      <c r="I212" s="201">
        <v>608</v>
      </c>
      <c r="J212" s="201">
        <f>ROUND(I212*H212,2)</f>
        <v>34294.239999999998</v>
      </c>
      <c r="K212" s="198" t="s">
        <v>251</v>
      </c>
      <c r="L212" s="36"/>
      <c r="M212" s="202" t="s">
        <v>1</v>
      </c>
      <c r="N212" s="203" t="s">
        <v>41</v>
      </c>
      <c r="O212" s="204">
        <v>1.06</v>
      </c>
      <c r="P212" s="204">
        <f>O212*H212</f>
        <v>59.789300000000004</v>
      </c>
      <c r="Q212" s="204">
        <v>8.6E-3</v>
      </c>
      <c r="R212" s="204">
        <f>Q212*H212</f>
        <v>0.48508299999999999</v>
      </c>
      <c r="S212" s="204">
        <v>0</v>
      </c>
      <c r="T212" s="205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206" t="s">
        <v>155</v>
      </c>
      <c r="AT212" s="206" t="s">
        <v>150</v>
      </c>
      <c r="AU212" s="206" t="s">
        <v>86</v>
      </c>
      <c r="AY212" s="18" t="s">
        <v>148</v>
      </c>
      <c r="BE212" s="207">
        <f>IF(N212="základní",J212,0)</f>
        <v>34294.239999999998</v>
      </c>
      <c r="BF212" s="207">
        <f>IF(N212="snížená",J212,0)</f>
        <v>0</v>
      </c>
      <c r="BG212" s="207">
        <f>IF(N212="zákl. přenesená",J212,0)</f>
        <v>0</v>
      </c>
      <c r="BH212" s="207">
        <f>IF(N212="sníž. přenesená",J212,0)</f>
        <v>0</v>
      </c>
      <c r="BI212" s="207">
        <f>IF(N212="nulová",J212,0)</f>
        <v>0</v>
      </c>
      <c r="BJ212" s="18" t="s">
        <v>84</v>
      </c>
      <c r="BK212" s="207">
        <f>ROUND(I212*H212,2)</f>
        <v>34294.239999999998</v>
      </c>
      <c r="BL212" s="18" t="s">
        <v>155</v>
      </c>
      <c r="BM212" s="206" t="s">
        <v>285</v>
      </c>
    </row>
    <row r="213" spans="1:65" s="2" customFormat="1" ht="16.5" customHeight="1">
      <c r="A213" s="33"/>
      <c r="B213" s="34"/>
      <c r="C213" s="238" t="s">
        <v>286</v>
      </c>
      <c r="D213" s="238" t="s">
        <v>226</v>
      </c>
      <c r="E213" s="239" t="s">
        <v>287</v>
      </c>
      <c r="F213" s="240" t="s">
        <v>288</v>
      </c>
      <c r="G213" s="241" t="s">
        <v>153</v>
      </c>
      <c r="H213" s="242">
        <v>57.533000000000001</v>
      </c>
      <c r="I213" s="243">
        <v>182</v>
      </c>
      <c r="J213" s="243">
        <f>ROUND(I213*H213,2)</f>
        <v>10471.01</v>
      </c>
      <c r="K213" s="240" t="s">
        <v>251</v>
      </c>
      <c r="L213" s="244"/>
      <c r="M213" s="245" t="s">
        <v>1</v>
      </c>
      <c r="N213" s="246" t="s">
        <v>41</v>
      </c>
      <c r="O213" s="204">
        <v>0</v>
      </c>
      <c r="P213" s="204">
        <f>O213*H213</f>
        <v>0</v>
      </c>
      <c r="Q213" s="204">
        <v>2.3800000000000002E-3</v>
      </c>
      <c r="R213" s="204">
        <f>Q213*H213</f>
        <v>0.13692854000000002</v>
      </c>
      <c r="S213" s="204">
        <v>0</v>
      </c>
      <c r="T213" s="205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206" t="s">
        <v>193</v>
      </c>
      <c r="AT213" s="206" t="s">
        <v>226</v>
      </c>
      <c r="AU213" s="206" t="s">
        <v>86</v>
      </c>
      <c r="AY213" s="18" t="s">
        <v>148</v>
      </c>
      <c r="BE213" s="207">
        <f>IF(N213="základní",J213,0)</f>
        <v>10471.01</v>
      </c>
      <c r="BF213" s="207">
        <f>IF(N213="snížená",J213,0)</f>
        <v>0</v>
      </c>
      <c r="BG213" s="207">
        <f>IF(N213="zákl. přenesená",J213,0)</f>
        <v>0</v>
      </c>
      <c r="BH213" s="207">
        <f>IF(N213="sníž. přenesená",J213,0)</f>
        <v>0</v>
      </c>
      <c r="BI213" s="207">
        <f>IF(N213="nulová",J213,0)</f>
        <v>0</v>
      </c>
      <c r="BJ213" s="18" t="s">
        <v>84</v>
      </c>
      <c r="BK213" s="207">
        <f>ROUND(I213*H213,2)</f>
        <v>10471.01</v>
      </c>
      <c r="BL213" s="18" t="s">
        <v>155</v>
      </c>
      <c r="BM213" s="206" t="s">
        <v>289</v>
      </c>
    </row>
    <row r="214" spans="1:65" s="14" customFormat="1" ht="11.25">
      <c r="B214" s="218"/>
      <c r="C214" s="219"/>
      <c r="D214" s="210" t="s">
        <v>157</v>
      </c>
      <c r="E214" s="219"/>
      <c r="F214" s="221" t="s">
        <v>290</v>
      </c>
      <c r="G214" s="219"/>
      <c r="H214" s="222">
        <v>57.533000000000001</v>
      </c>
      <c r="I214" s="219"/>
      <c r="J214" s="219"/>
      <c r="K214" s="219"/>
      <c r="L214" s="223"/>
      <c r="M214" s="224"/>
      <c r="N214" s="225"/>
      <c r="O214" s="225"/>
      <c r="P214" s="225"/>
      <c r="Q214" s="225"/>
      <c r="R214" s="225"/>
      <c r="S214" s="225"/>
      <c r="T214" s="226"/>
      <c r="AT214" s="227" t="s">
        <v>157</v>
      </c>
      <c r="AU214" s="227" t="s">
        <v>86</v>
      </c>
      <c r="AV214" s="14" t="s">
        <v>86</v>
      </c>
      <c r="AW214" s="14" t="s">
        <v>4</v>
      </c>
      <c r="AX214" s="14" t="s">
        <v>84</v>
      </c>
      <c r="AY214" s="227" t="s">
        <v>148</v>
      </c>
    </row>
    <row r="215" spans="1:65" s="2" customFormat="1" ht="36" customHeight="1">
      <c r="A215" s="33"/>
      <c r="B215" s="34"/>
      <c r="C215" s="196" t="s">
        <v>291</v>
      </c>
      <c r="D215" s="196" t="s">
        <v>150</v>
      </c>
      <c r="E215" s="197" t="s">
        <v>292</v>
      </c>
      <c r="F215" s="198" t="s">
        <v>293</v>
      </c>
      <c r="G215" s="199" t="s">
        <v>294</v>
      </c>
      <c r="H215" s="200">
        <v>13.72</v>
      </c>
      <c r="I215" s="201">
        <v>220</v>
      </c>
      <c r="J215" s="201">
        <f>ROUND(I215*H215,2)</f>
        <v>3018.4</v>
      </c>
      <c r="K215" s="198" t="s">
        <v>251</v>
      </c>
      <c r="L215" s="36"/>
      <c r="M215" s="202" t="s">
        <v>1</v>
      </c>
      <c r="N215" s="203" t="s">
        <v>41</v>
      </c>
      <c r="O215" s="204">
        <v>0.39</v>
      </c>
      <c r="P215" s="204">
        <f>O215*H215</f>
        <v>5.3508000000000004</v>
      </c>
      <c r="Q215" s="204">
        <v>3.3899999999999998E-3</v>
      </c>
      <c r="R215" s="204">
        <f>Q215*H215</f>
        <v>4.6510799999999998E-2</v>
      </c>
      <c r="S215" s="204">
        <v>0</v>
      </c>
      <c r="T215" s="205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206" t="s">
        <v>155</v>
      </c>
      <c r="AT215" s="206" t="s">
        <v>150</v>
      </c>
      <c r="AU215" s="206" t="s">
        <v>86</v>
      </c>
      <c r="AY215" s="18" t="s">
        <v>148</v>
      </c>
      <c r="BE215" s="207">
        <f>IF(N215="základní",J215,0)</f>
        <v>3018.4</v>
      </c>
      <c r="BF215" s="207">
        <f>IF(N215="snížená",J215,0)</f>
        <v>0</v>
      </c>
      <c r="BG215" s="207">
        <f>IF(N215="zákl. přenesená",J215,0)</f>
        <v>0</v>
      </c>
      <c r="BH215" s="207">
        <f>IF(N215="sníž. přenesená",J215,0)</f>
        <v>0</v>
      </c>
      <c r="BI215" s="207">
        <f>IF(N215="nulová",J215,0)</f>
        <v>0</v>
      </c>
      <c r="BJ215" s="18" t="s">
        <v>84</v>
      </c>
      <c r="BK215" s="207">
        <f>ROUND(I215*H215,2)</f>
        <v>3018.4</v>
      </c>
      <c r="BL215" s="18" t="s">
        <v>155</v>
      </c>
      <c r="BM215" s="206" t="s">
        <v>295</v>
      </c>
    </row>
    <row r="216" spans="1:65" s="14" customFormat="1" ht="11.25">
      <c r="B216" s="218"/>
      <c r="C216" s="219"/>
      <c r="D216" s="210" t="s">
        <v>157</v>
      </c>
      <c r="E216" s="220" t="s">
        <v>1</v>
      </c>
      <c r="F216" s="221" t="s">
        <v>296</v>
      </c>
      <c r="G216" s="219"/>
      <c r="H216" s="222">
        <v>2.63</v>
      </c>
      <c r="I216" s="219"/>
      <c r="J216" s="219"/>
      <c r="K216" s="219"/>
      <c r="L216" s="223"/>
      <c r="M216" s="224"/>
      <c r="N216" s="225"/>
      <c r="O216" s="225"/>
      <c r="P216" s="225"/>
      <c r="Q216" s="225"/>
      <c r="R216" s="225"/>
      <c r="S216" s="225"/>
      <c r="T216" s="226"/>
      <c r="AT216" s="227" t="s">
        <v>157</v>
      </c>
      <c r="AU216" s="227" t="s">
        <v>86</v>
      </c>
      <c r="AV216" s="14" t="s">
        <v>86</v>
      </c>
      <c r="AW216" s="14" t="s">
        <v>29</v>
      </c>
      <c r="AX216" s="14" t="s">
        <v>76</v>
      </c>
      <c r="AY216" s="227" t="s">
        <v>148</v>
      </c>
    </row>
    <row r="217" spans="1:65" s="14" customFormat="1" ht="11.25">
      <c r="B217" s="218"/>
      <c r="C217" s="219"/>
      <c r="D217" s="210" t="s">
        <v>157</v>
      </c>
      <c r="E217" s="220" t="s">
        <v>1</v>
      </c>
      <c r="F217" s="221" t="s">
        <v>297</v>
      </c>
      <c r="G217" s="219"/>
      <c r="H217" s="222">
        <v>2.71</v>
      </c>
      <c r="I217" s="219"/>
      <c r="J217" s="219"/>
      <c r="K217" s="219"/>
      <c r="L217" s="223"/>
      <c r="M217" s="224"/>
      <c r="N217" s="225"/>
      <c r="O217" s="225"/>
      <c r="P217" s="225"/>
      <c r="Q217" s="225"/>
      <c r="R217" s="225"/>
      <c r="S217" s="225"/>
      <c r="T217" s="226"/>
      <c r="AT217" s="227" t="s">
        <v>157</v>
      </c>
      <c r="AU217" s="227" t="s">
        <v>86</v>
      </c>
      <c r="AV217" s="14" t="s">
        <v>86</v>
      </c>
      <c r="AW217" s="14" t="s">
        <v>29</v>
      </c>
      <c r="AX217" s="14" t="s">
        <v>76</v>
      </c>
      <c r="AY217" s="227" t="s">
        <v>148</v>
      </c>
    </row>
    <row r="218" spans="1:65" s="14" customFormat="1" ht="11.25">
      <c r="B218" s="218"/>
      <c r="C218" s="219"/>
      <c r="D218" s="210" t="s">
        <v>157</v>
      </c>
      <c r="E218" s="220" t="s">
        <v>1</v>
      </c>
      <c r="F218" s="221" t="s">
        <v>298</v>
      </c>
      <c r="G218" s="219"/>
      <c r="H218" s="222">
        <v>1.675</v>
      </c>
      <c r="I218" s="219"/>
      <c r="J218" s="219"/>
      <c r="K218" s="219"/>
      <c r="L218" s="223"/>
      <c r="M218" s="224"/>
      <c r="N218" s="225"/>
      <c r="O218" s="225"/>
      <c r="P218" s="225"/>
      <c r="Q218" s="225"/>
      <c r="R218" s="225"/>
      <c r="S218" s="225"/>
      <c r="T218" s="226"/>
      <c r="AT218" s="227" t="s">
        <v>157</v>
      </c>
      <c r="AU218" s="227" t="s">
        <v>86</v>
      </c>
      <c r="AV218" s="14" t="s">
        <v>86</v>
      </c>
      <c r="AW218" s="14" t="s">
        <v>29</v>
      </c>
      <c r="AX218" s="14" t="s">
        <v>76</v>
      </c>
      <c r="AY218" s="227" t="s">
        <v>148</v>
      </c>
    </row>
    <row r="219" spans="1:65" s="14" customFormat="1" ht="11.25">
      <c r="B219" s="218"/>
      <c r="C219" s="219"/>
      <c r="D219" s="210" t="s">
        <v>157</v>
      </c>
      <c r="E219" s="220" t="s">
        <v>1</v>
      </c>
      <c r="F219" s="221" t="s">
        <v>299</v>
      </c>
      <c r="G219" s="219"/>
      <c r="H219" s="222">
        <v>2.13</v>
      </c>
      <c r="I219" s="219"/>
      <c r="J219" s="219"/>
      <c r="K219" s="219"/>
      <c r="L219" s="223"/>
      <c r="M219" s="224"/>
      <c r="N219" s="225"/>
      <c r="O219" s="225"/>
      <c r="P219" s="225"/>
      <c r="Q219" s="225"/>
      <c r="R219" s="225"/>
      <c r="S219" s="225"/>
      <c r="T219" s="226"/>
      <c r="AT219" s="227" t="s">
        <v>157</v>
      </c>
      <c r="AU219" s="227" t="s">
        <v>86</v>
      </c>
      <c r="AV219" s="14" t="s">
        <v>86</v>
      </c>
      <c r="AW219" s="14" t="s">
        <v>29</v>
      </c>
      <c r="AX219" s="14" t="s">
        <v>76</v>
      </c>
      <c r="AY219" s="227" t="s">
        <v>148</v>
      </c>
    </row>
    <row r="220" spans="1:65" s="14" customFormat="1" ht="11.25">
      <c r="B220" s="218"/>
      <c r="C220" s="219"/>
      <c r="D220" s="210" t="s">
        <v>157</v>
      </c>
      <c r="E220" s="220" t="s">
        <v>1</v>
      </c>
      <c r="F220" s="221" t="s">
        <v>300</v>
      </c>
      <c r="G220" s="219"/>
      <c r="H220" s="222">
        <v>3.0449999999999999</v>
      </c>
      <c r="I220" s="219"/>
      <c r="J220" s="219"/>
      <c r="K220" s="219"/>
      <c r="L220" s="223"/>
      <c r="M220" s="224"/>
      <c r="N220" s="225"/>
      <c r="O220" s="225"/>
      <c r="P220" s="225"/>
      <c r="Q220" s="225"/>
      <c r="R220" s="225"/>
      <c r="S220" s="225"/>
      <c r="T220" s="226"/>
      <c r="AT220" s="227" t="s">
        <v>157</v>
      </c>
      <c r="AU220" s="227" t="s">
        <v>86</v>
      </c>
      <c r="AV220" s="14" t="s">
        <v>86</v>
      </c>
      <c r="AW220" s="14" t="s">
        <v>29</v>
      </c>
      <c r="AX220" s="14" t="s">
        <v>76</v>
      </c>
      <c r="AY220" s="227" t="s">
        <v>148</v>
      </c>
    </row>
    <row r="221" spans="1:65" s="14" customFormat="1" ht="11.25">
      <c r="B221" s="218"/>
      <c r="C221" s="219"/>
      <c r="D221" s="210" t="s">
        <v>157</v>
      </c>
      <c r="E221" s="220" t="s">
        <v>1</v>
      </c>
      <c r="F221" s="221" t="s">
        <v>301</v>
      </c>
      <c r="G221" s="219"/>
      <c r="H221" s="222">
        <v>1.53</v>
      </c>
      <c r="I221" s="219"/>
      <c r="J221" s="219"/>
      <c r="K221" s="219"/>
      <c r="L221" s="223"/>
      <c r="M221" s="224"/>
      <c r="N221" s="225"/>
      <c r="O221" s="225"/>
      <c r="P221" s="225"/>
      <c r="Q221" s="225"/>
      <c r="R221" s="225"/>
      <c r="S221" s="225"/>
      <c r="T221" s="226"/>
      <c r="AT221" s="227" t="s">
        <v>157</v>
      </c>
      <c r="AU221" s="227" t="s">
        <v>86</v>
      </c>
      <c r="AV221" s="14" t="s">
        <v>86</v>
      </c>
      <c r="AW221" s="14" t="s">
        <v>29</v>
      </c>
      <c r="AX221" s="14" t="s">
        <v>76</v>
      </c>
      <c r="AY221" s="227" t="s">
        <v>148</v>
      </c>
    </row>
    <row r="222" spans="1:65" s="15" customFormat="1" ht="11.25">
      <c r="B222" s="228"/>
      <c r="C222" s="229"/>
      <c r="D222" s="210" t="s">
        <v>157</v>
      </c>
      <c r="E222" s="230" t="s">
        <v>1</v>
      </c>
      <c r="F222" s="231" t="s">
        <v>162</v>
      </c>
      <c r="G222" s="229"/>
      <c r="H222" s="232">
        <v>13.719999999999999</v>
      </c>
      <c r="I222" s="229"/>
      <c r="J222" s="229"/>
      <c r="K222" s="229"/>
      <c r="L222" s="233"/>
      <c r="M222" s="234"/>
      <c r="N222" s="235"/>
      <c r="O222" s="235"/>
      <c r="P222" s="235"/>
      <c r="Q222" s="235"/>
      <c r="R222" s="235"/>
      <c r="S222" s="235"/>
      <c r="T222" s="236"/>
      <c r="AT222" s="237" t="s">
        <v>157</v>
      </c>
      <c r="AU222" s="237" t="s">
        <v>86</v>
      </c>
      <c r="AV222" s="15" t="s">
        <v>155</v>
      </c>
      <c r="AW222" s="15" t="s">
        <v>29</v>
      </c>
      <c r="AX222" s="15" t="s">
        <v>84</v>
      </c>
      <c r="AY222" s="237" t="s">
        <v>148</v>
      </c>
    </row>
    <row r="223" spans="1:65" s="2" customFormat="1" ht="16.5" customHeight="1">
      <c r="A223" s="33"/>
      <c r="B223" s="34"/>
      <c r="C223" s="238" t="s">
        <v>302</v>
      </c>
      <c r="D223" s="238" t="s">
        <v>226</v>
      </c>
      <c r="E223" s="239" t="s">
        <v>303</v>
      </c>
      <c r="F223" s="240" t="s">
        <v>304</v>
      </c>
      <c r="G223" s="241" t="s">
        <v>153</v>
      </c>
      <c r="H223" s="242">
        <v>15.092000000000001</v>
      </c>
      <c r="I223" s="243">
        <v>52.1</v>
      </c>
      <c r="J223" s="243">
        <f>ROUND(I223*H223,2)</f>
        <v>786.29</v>
      </c>
      <c r="K223" s="240" t="s">
        <v>251</v>
      </c>
      <c r="L223" s="244"/>
      <c r="M223" s="245" t="s">
        <v>1</v>
      </c>
      <c r="N223" s="246" t="s">
        <v>41</v>
      </c>
      <c r="O223" s="204">
        <v>0</v>
      </c>
      <c r="P223" s="204">
        <f>O223*H223</f>
        <v>0</v>
      </c>
      <c r="Q223" s="204">
        <v>6.8000000000000005E-4</v>
      </c>
      <c r="R223" s="204">
        <f>Q223*H223</f>
        <v>1.026256E-2</v>
      </c>
      <c r="S223" s="204">
        <v>0</v>
      </c>
      <c r="T223" s="205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206" t="s">
        <v>193</v>
      </c>
      <c r="AT223" s="206" t="s">
        <v>226</v>
      </c>
      <c r="AU223" s="206" t="s">
        <v>86</v>
      </c>
      <c r="AY223" s="18" t="s">
        <v>148</v>
      </c>
      <c r="BE223" s="207">
        <f>IF(N223="základní",J223,0)</f>
        <v>786.29</v>
      </c>
      <c r="BF223" s="207">
        <f>IF(N223="snížená",J223,0)</f>
        <v>0</v>
      </c>
      <c r="BG223" s="207">
        <f>IF(N223="zákl. přenesená",J223,0)</f>
        <v>0</v>
      </c>
      <c r="BH223" s="207">
        <f>IF(N223="sníž. přenesená",J223,0)</f>
        <v>0</v>
      </c>
      <c r="BI223" s="207">
        <f>IF(N223="nulová",J223,0)</f>
        <v>0</v>
      </c>
      <c r="BJ223" s="18" t="s">
        <v>84</v>
      </c>
      <c r="BK223" s="207">
        <f>ROUND(I223*H223,2)</f>
        <v>786.29</v>
      </c>
      <c r="BL223" s="18" t="s">
        <v>155</v>
      </c>
      <c r="BM223" s="206" t="s">
        <v>305</v>
      </c>
    </row>
    <row r="224" spans="1:65" s="14" customFormat="1" ht="11.25">
      <c r="B224" s="218"/>
      <c r="C224" s="219"/>
      <c r="D224" s="210" t="s">
        <v>157</v>
      </c>
      <c r="E224" s="219"/>
      <c r="F224" s="221" t="s">
        <v>306</v>
      </c>
      <c r="G224" s="219"/>
      <c r="H224" s="222">
        <v>15.092000000000001</v>
      </c>
      <c r="I224" s="219"/>
      <c r="J224" s="219"/>
      <c r="K224" s="219"/>
      <c r="L224" s="223"/>
      <c r="M224" s="224"/>
      <c r="N224" s="225"/>
      <c r="O224" s="225"/>
      <c r="P224" s="225"/>
      <c r="Q224" s="225"/>
      <c r="R224" s="225"/>
      <c r="S224" s="225"/>
      <c r="T224" s="226"/>
      <c r="AT224" s="227" t="s">
        <v>157</v>
      </c>
      <c r="AU224" s="227" t="s">
        <v>86</v>
      </c>
      <c r="AV224" s="14" t="s">
        <v>86</v>
      </c>
      <c r="AW224" s="14" t="s">
        <v>4</v>
      </c>
      <c r="AX224" s="14" t="s">
        <v>84</v>
      </c>
      <c r="AY224" s="227" t="s">
        <v>148</v>
      </c>
    </row>
    <row r="225" spans="1:65" s="2" customFormat="1" ht="24" customHeight="1">
      <c r="A225" s="33"/>
      <c r="B225" s="34"/>
      <c r="C225" s="196" t="s">
        <v>307</v>
      </c>
      <c r="D225" s="196" t="s">
        <v>150</v>
      </c>
      <c r="E225" s="197" t="s">
        <v>308</v>
      </c>
      <c r="F225" s="198" t="s">
        <v>309</v>
      </c>
      <c r="G225" s="199" t="s">
        <v>153</v>
      </c>
      <c r="H225" s="200">
        <v>56.405000000000001</v>
      </c>
      <c r="I225" s="201">
        <v>14.2</v>
      </c>
      <c r="J225" s="201">
        <f>ROUND(I225*H225,2)</f>
        <v>800.95</v>
      </c>
      <c r="K225" s="198" t="s">
        <v>251</v>
      </c>
      <c r="L225" s="36"/>
      <c r="M225" s="202" t="s">
        <v>1</v>
      </c>
      <c r="N225" s="203" t="s">
        <v>41</v>
      </c>
      <c r="O225" s="204">
        <v>8.0000000000000002E-3</v>
      </c>
      <c r="P225" s="204">
        <f>O225*H225</f>
        <v>0.45124000000000003</v>
      </c>
      <c r="Q225" s="204">
        <v>6.0000000000000002E-5</v>
      </c>
      <c r="R225" s="204">
        <f>Q225*H225</f>
        <v>3.3843000000000002E-3</v>
      </c>
      <c r="S225" s="204">
        <v>0</v>
      </c>
      <c r="T225" s="205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206" t="s">
        <v>155</v>
      </c>
      <c r="AT225" s="206" t="s">
        <v>150</v>
      </c>
      <c r="AU225" s="206" t="s">
        <v>86</v>
      </c>
      <c r="AY225" s="18" t="s">
        <v>148</v>
      </c>
      <c r="BE225" s="207">
        <f>IF(N225="základní",J225,0)</f>
        <v>800.95</v>
      </c>
      <c r="BF225" s="207">
        <f>IF(N225="snížená",J225,0)</f>
        <v>0</v>
      </c>
      <c r="BG225" s="207">
        <f>IF(N225="zákl. přenesená",J225,0)</f>
        <v>0</v>
      </c>
      <c r="BH225" s="207">
        <f>IF(N225="sníž. přenesená",J225,0)</f>
        <v>0</v>
      </c>
      <c r="BI225" s="207">
        <f>IF(N225="nulová",J225,0)</f>
        <v>0</v>
      </c>
      <c r="BJ225" s="18" t="s">
        <v>84</v>
      </c>
      <c r="BK225" s="207">
        <f>ROUND(I225*H225,2)</f>
        <v>800.95</v>
      </c>
      <c r="BL225" s="18" t="s">
        <v>155</v>
      </c>
      <c r="BM225" s="206" t="s">
        <v>310</v>
      </c>
    </row>
    <row r="226" spans="1:65" s="2" customFormat="1" ht="16.5" customHeight="1">
      <c r="A226" s="33"/>
      <c r="B226" s="34"/>
      <c r="C226" s="196" t="s">
        <v>311</v>
      </c>
      <c r="D226" s="196" t="s">
        <v>150</v>
      </c>
      <c r="E226" s="197" t="s">
        <v>312</v>
      </c>
      <c r="F226" s="198" t="s">
        <v>313</v>
      </c>
      <c r="G226" s="199" t="s">
        <v>294</v>
      </c>
      <c r="H226" s="200">
        <v>109.76</v>
      </c>
      <c r="I226" s="201">
        <v>48.4</v>
      </c>
      <c r="J226" s="201">
        <f>ROUND(I226*H226,2)</f>
        <v>5312.38</v>
      </c>
      <c r="K226" s="198" t="s">
        <v>251</v>
      </c>
      <c r="L226" s="36"/>
      <c r="M226" s="202" t="s">
        <v>1</v>
      </c>
      <c r="N226" s="203" t="s">
        <v>41</v>
      </c>
      <c r="O226" s="204">
        <v>0.14000000000000001</v>
      </c>
      <c r="P226" s="204">
        <f>O226*H226</f>
        <v>15.366400000000002</v>
      </c>
      <c r="Q226" s="204">
        <v>0</v>
      </c>
      <c r="R226" s="204">
        <f>Q226*H226</f>
        <v>0</v>
      </c>
      <c r="S226" s="204">
        <v>0</v>
      </c>
      <c r="T226" s="205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206" t="s">
        <v>155</v>
      </c>
      <c r="AT226" s="206" t="s">
        <v>150</v>
      </c>
      <c r="AU226" s="206" t="s">
        <v>86</v>
      </c>
      <c r="AY226" s="18" t="s">
        <v>148</v>
      </c>
      <c r="BE226" s="207">
        <f>IF(N226="základní",J226,0)</f>
        <v>5312.38</v>
      </c>
      <c r="BF226" s="207">
        <f>IF(N226="snížená",J226,0)</f>
        <v>0</v>
      </c>
      <c r="BG226" s="207">
        <f>IF(N226="zákl. přenesená",J226,0)</f>
        <v>0</v>
      </c>
      <c r="BH226" s="207">
        <f>IF(N226="sníž. přenesená",J226,0)</f>
        <v>0</v>
      </c>
      <c r="BI226" s="207">
        <f>IF(N226="nulová",J226,0)</f>
        <v>0</v>
      </c>
      <c r="BJ226" s="18" t="s">
        <v>84</v>
      </c>
      <c r="BK226" s="207">
        <f>ROUND(I226*H226,2)</f>
        <v>5312.38</v>
      </c>
      <c r="BL226" s="18" t="s">
        <v>155</v>
      </c>
      <c r="BM226" s="206" t="s">
        <v>314</v>
      </c>
    </row>
    <row r="227" spans="1:65" s="14" customFormat="1" ht="11.25">
      <c r="B227" s="218"/>
      <c r="C227" s="219"/>
      <c r="D227" s="210" t="s">
        <v>157</v>
      </c>
      <c r="E227" s="220" t="s">
        <v>1</v>
      </c>
      <c r="F227" s="221" t="s">
        <v>315</v>
      </c>
      <c r="G227" s="219"/>
      <c r="H227" s="222">
        <v>21.04</v>
      </c>
      <c r="I227" s="219"/>
      <c r="J227" s="219"/>
      <c r="K227" s="219"/>
      <c r="L227" s="223"/>
      <c r="M227" s="224"/>
      <c r="N227" s="225"/>
      <c r="O227" s="225"/>
      <c r="P227" s="225"/>
      <c r="Q227" s="225"/>
      <c r="R227" s="225"/>
      <c r="S227" s="225"/>
      <c r="T227" s="226"/>
      <c r="AT227" s="227" t="s">
        <v>157</v>
      </c>
      <c r="AU227" s="227" t="s">
        <v>86</v>
      </c>
      <c r="AV227" s="14" t="s">
        <v>86</v>
      </c>
      <c r="AW227" s="14" t="s">
        <v>29</v>
      </c>
      <c r="AX227" s="14" t="s">
        <v>76</v>
      </c>
      <c r="AY227" s="227" t="s">
        <v>148</v>
      </c>
    </row>
    <row r="228" spans="1:65" s="14" customFormat="1" ht="11.25">
      <c r="B228" s="218"/>
      <c r="C228" s="219"/>
      <c r="D228" s="210" t="s">
        <v>157</v>
      </c>
      <c r="E228" s="220" t="s">
        <v>1</v>
      </c>
      <c r="F228" s="221" t="s">
        <v>316</v>
      </c>
      <c r="G228" s="219"/>
      <c r="H228" s="222">
        <v>21.68</v>
      </c>
      <c r="I228" s="219"/>
      <c r="J228" s="219"/>
      <c r="K228" s="219"/>
      <c r="L228" s="223"/>
      <c r="M228" s="224"/>
      <c r="N228" s="225"/>
      <c r="O228" s="225"/>
      <c r="P228" s="225"/>
      <c r="Q228" s="225"/>
      <c r="R228" s="225"/>
      <c r="S228" s="225"/>
      <c r="T228" s="226"/>
      <c r="AT228" s="227" t="s">
        <v>157</v>
      </c>
      <c r="AU228" s="227" t="s">
        <v>86</v>
      </c>
      <c r="AV228" s="14" t="s">
        <v>86</v>
      </c>
      <c r="AW228" s="14" t="s">
        <v>29</v>
      </c>
      <c r="AX228" s="14" t="s">
        <v>76</v>
      </c>
      <c r="AY228" s="227" t="s">
        <v>148</v>
      </c>
    </row>
    <row r="229" spans="1:65" s="14" customFormat="1" ht="11.25">
      <c r="B229" s="218"/>
      <c r="C229" s="219"/>
      <c r="D229" s="210" t="s">
        <v>157</v>
      </c>
      <c r="E229" s="220" t="s">
        <v>1</v>
      </c>
      <c r="F229" s="221" t="s">
        <v>317</v>
      </c>
      <c r="G229" s="219"/>
      <c r="H229" s="222">
        <v>13.4</v>
      </c>
      <c r="I229" s="219"/>
      <c r="J229" s="219"/>
      <c r="K229" s="219"/>
      <c r="L229" s="223"/>
      <c r="M229" s="224"/>
      <c r="N229" s="225"/>
      <c r="O229" s="225"/>
      <c r="P229" s="225"/>
      <c r="Q229" s="225"/>
      <c r="R229" s="225"/>
      <c r="S229" s="225"/>
      <c r="T229" s="226"/>
      <c r="AT229" s="227" t="s">
        <v>157</v>
      </c>
      <c r="AU229" s="227" t="s">
        <v>86</v>
      </c>
      <c r="AV229" s="14" t="s">
        <v>86</v>
      </c>
      <c r="AW229" s="14" t="s">
        <v>29</v>
      </c>
      <c r="AX229" s="14" t="s">
        <v>76</v>
      </c>
      <c r="AY229" s="227" t="s">
        <v>148</v>
      </c>
    </row>
    <row r="230" spans="1:65" s="14" customFormat="1" ht="11.25">
      <c r="B230" s="218"/>
      <c r="C230" s="219"/>
      <c r="D230" s="210" t="s">
        <v>157</v>
      </c>
      <c r="E230" s="220" t="s">
        <v>1</v>
      </c>
      <c r="F230" s="221" t="s">
        <v>318</v>
      </c>
      <c r="G230" s="219"/>
      <c r="H230" s="222">
        <v>17.04</v>
      </c>
      <c r="I230" s="219"/>
      <c r="J230" s="219"/>
      <c r="K230" s="219"/>
      <c r="L230" s="223"/>
      <c r="M230" s="224"/>
      <c r="N230" s="225"/>
      <c r="O230" s="225"/>
      <c r="P230" s="225"/>
      <c r="Q230" s="225"/>
      <c r="R230" s="225"/>
      <c r="S230" s="225"/>
      <c r="T230" s="226"/>
      <c r="AT230" s="227" t="s">
        <v>157</v>
      </c>
      <c r="AU230" s="227" t="s">
        <v>86</v>
      </c>
      <c r="AV230" s="14" t="s">
        <v>86</v>
      </c>
      <c r="AW230" s="14" t="s">
        <v>29</v>
      </c>
      <c r="AX230" s="14" t="s">
        <v>76</v>
      </c>
      <c r="AY230" s="227" t="s">
        <v>148</v>
      </c>
    </row>
    <row r="231" spans="1:65" s="14" customFormat="1" ht="11.25">
      <c r="B231" s="218"/>
      <c r="C231" s="219"/>
      <c r="D231" s="210" t="s">
        <v>157</v>
      </c>
      <c r="E231" s="220" t="s">
        <v>1</v>
      </c>
      <c r="F231" s="221" t="s">
        <v>319</v>
      </c>
      <c r="G231" s="219"/>
      <c r="H231" s="222">
        <v>24.36</v>
      </c>
      <c r="I231" s="219"/>
      <c r="J231" s="219"/>
      <c r="K231" s="219"/>
      <c r="L231" s="223"/>
      <c r="M231" s="224"/>
      <c r="N231" s="225"/>
      <c r="O231" s="225"/>
      <c r="P231" s="225"/>
      <c r="Q231" s="225"/>
      <c r="R231" s="225"/>
      <c r="S231" s="225"/>
      <c r="T231" s="226"/>
      <c r="AT231" s="227" t="s">
        <v>157</v>
      </c>
      <c r="AU231" s="227" t="s">
        <v>86</v>
      </c>
      <c r="AV231" s="14" t="s">
        <v>86</v>
      </c>
      <c r="AW231" s="14" t="s">
        <v>29</v>
      </c>
      <c r="AX231" s="14" t="s">
        <v>76</v>
      </c>
      <c r="AY231" s="227" t="s">
        <v>148</v>
      </c>
    </row>
    <row r="232" spans="1:65" s="14" customFormat="1" ht="11.25">
      <c r="B232" s="218"/>
      <c r="C232" s="219"/>
      <c r="D232" s="210" t="s">
        <v>157</v>
      </c>
      <c r="E232" s="220" t="s">
        <v>1</v>
      </c>
      <c r="F232" s="221" t="s">
        <v>320</v>
      </c>
      <c r="G232" s="219"/>
      <c r="H232" s="222">
        <v>12.24</v>
      </c>
      <c r="I232" s="219"/>
      <c r="J232" s="219"/>
      <c r="K232" s="219"/>
      <c r="L232" s="223"/>
      <c r="M232" s="224"/>
      <c r="N232" s="225"/>
      <c r="O232" s="225"/>
      <c r="P232" s="225"/>
      <c r="Q232" s="225"/>
      <c r="R232" s="225"/>
      <c r="S232" s="225"/>
      <c r="T232" s="226"/>
      <c r="AT232" s="227" t="s">
        <v>157</v>
      </c>
      <c r="AU232" s="227" t="s">
        <v>86</v>
      </c>
      <c r="AV232" s="14" t="s">
        <v>86</v>
      </c>
      <c r="AW232" s="14" t="s">
        <v>29</v>
      </c>
      <c r="AX232" s="14" t="s">
        <v>76</v>
      </c>
      <c r="AY232" s="227" t="s">
        <v>148</v>
      </c>
    </row>
    <row r="233" spans="1:65" s="15" customFormat="1" ht="11.25">
      <c r="B233" s="228"/>
      <c r="C233" s="229"/>
      <c r="D233" s="210" t="s">
        <v>157</v>
      </c>
      <c r="E233" s="230" t="s">
        <v>1</v>
      </c>
      <c r="F233" s="231" t="s">
        <v>162</v>
      </c>
      <c r="G233" s="229"/>
      <c r="H233" s="232">
        <v>109.75999999999999</v>
      </c>
      <c r="I233" s="229"/>
      <c r="J233" s="229"/>
      <c r="K233" s="229"/>
      <c r="L233" s="233"/>
      <c r="M233" s="234"/>
      <c r="N233" s="235"/>
      <c r="O233" s="235"/>
      <c r="P233" s="235"/>
      <c r="Q233" s="235"/>
      <c r="R233" s="235"/>
      <c r="S233" s="235"/>
      <c r="T233" s="236"/>
      <c r="AT233" s="237" t="s">
        <v>157</v>
      </c>
      <c r="AU233" s="237" t="s">
        <v>86</v>
      </c>
      <c r="AV233" s="15" t="s">
        <v>155</v>
      </c>
      <c r="AW233" s="15" t="s">
        <v>29</v>
      </c>
      <c r="AX233" s="15" t="s">
        <v>84</v>
      </c>
      <c r="AY233" s="237" t="s">
        <v>148</v>
      </c>
    </row>
    <row r="234" spans="1:65" s="2" customFormat="1" ht="24" customHeight="1">
      <c r="A234" s="33"/>
      <c r="B234" s="34"/>
      <c r="C234" s="238" t="s">
        <v>321</v>
      </c>
      <c r="D234" s="238" t="s">
        <v>226</v>
      </c>
      <c r="E234" s="239" t="s">
        <v>322</v>
      </c>
      <c r="F234" s="240" t="s">
        <v>323</v>
      </c>
      <c r="G234" s="241" t="s">
        <v>294</v>
      </c>
      <c r="H234" s="242">
        <v>57.624000000000002</v>
      </c>
      <c r="I234" s="243">
        <v>28.6</v>
      </c>
      <c r="J234" s="243">
        <f>ROUND(I234*H234,2)</f>
        <v>1648.05</v>
      </c>
      <c r="K234" s="240" t="s">
        <v>251</v>
      </c>
      <c r="L234" s="244"/>
      <c r="M234" s="245" t="s">
        <v>1</v>
      </c>
      <c r="N234" s="246" t="s">
        <v>41</v>
      </c>
      <c r="O234" s="204">
        <v>0</v>
      </c>
      <c r="P234" s="204">
        <f>O234*H234</f>
        <v>0</v>
      </c>
      <c r="Q234" s="204">
        <v>4.0000000000000003E-5</v>
      </c>
      <c r="R234" s="204">
        <f>Q234*H234</f>
        <v>2.3049600000000004E-3</v>
      </c>
      <c r="S234" s="204">
        <v>0</v>
      </c>
      <c r="T234" s="205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206" t="s">
        <v>193</v>
      </c>
      <c r="AT234" s="206" t="s">
        <v>226</v>
      </c>
      <c r="AU234" s="206" t="s">
        <v>86</v>
      </c>
      <c r="AY234" s="18" t="s">
        <v>148</v>
      </c>
      <c r="BE234" s="207">
        <f>IF(N234="základní",J234,0)</f>
        <v>1648.05</v>
      </c>
      <c r="BF234" s="207">
        <f>IF(N234="snížená",J234,0)</f>
        <v>0</v>
      </c>
      <c r="BG234" s="207">
        <f>IF(N234="zákl. přenesená",J234,0)</f>
        <v>0</v>
      </c>
      <c r="BH234" s="207">
        <f>IF(N234="sníž. přenesená",J234,0)</f>
        <v>0</v>
      </c>
      <c r="BI234" s="207">
        <f>IF(N234="nulová",J234,0)</f>
        <v>0</v>
      </c>
      <c r="BJ234" s="18" t="s">
        <v>84</v>
      </c>
      <c r="BK234" s="207">
        <f>ROUND(I234*H234,2)</f>
        <v>1648.05</v>
      </c>
      <c r="BL234" s="18" t="s">
        <v>155</v>
      </c>
      <c r="BM234" s="206" t="s">
        <v>324</v>
      </c>
    </row>
    <row r="235" spans="1:65" s="14" customFormat="1" ht="11.25">
      <c r="B235" s="218"/>
      <c r="C235" s="219"/>
      <c r="D235" s="210" t="s">
        <v>157</v>
      </c>
      <c r="E235" s="219"/>
      <c r="F235" s="221" t="s">
        <v>325</v>
      </c>
      <c r="G235" s="219"/>
      <c r="H235" s="222">
        <v>57.624000000000002</v>
      </c>
      <c r="I235" s="219"/>
      <c r="J235" s="219"/>
      <c r="K235" s="219"/>
      <c r="L235" s="223"/>
      <c r="M235" s="224"/>
      <c r="N235" s="225"/>
      <c r="O235" s="225"/>
      <c r="P235" s="225"/>
      <c r="Q235" s="225"/>
      <c r="R235" s="225"/>
      <c r="S235" s="225"/>
      <c r="T235" s="226"/>
      <c r="AT235" s="227" t="s">
        <v>157</v>
      </c>
      <c r="AU235" s="227" t="s">
        <v>86</v>
      </c>
      <c r="AV235" s="14" t="s">
        <v>86</v>
      </c>
      <c r="AW235" s="14" t="s">
        <v>4</v>
      </c>
      <c r="AX235" s="14" t="s">
        <v>84</v>
      </c>
      <c r="AY235" s="227" t="s">
        <v>148</v>
      </c>
    </row>
    <row r="236" spans="1:65" s="2" customFormat="1" ht="16.5" customHeight="1">
      <c r="A236" s="33"/>
      <c r="B236" s="34"/>
      <c r="C236" s="238" t="s">
        <v>326</v>
      </c>
      <c r="D236" s="238" t="s">
        <v>226</v>
      </c>
      <c r="E236" s="239" t="s">
        <v>327</v>
      </c>
      <c r="F236" s="240" t="s">
        <v>328</v>
      </c>
      <c r="G236" s="241" t="s">
        <v>294</v>
      </c>
      <c r="H236" s="242">
        <v>57.624000000000002</v>
      </c>
      <c r="I236" s="243">
        <v>14.7</v>
      </c>
      <c r="J236" s="243">
        <f>ROUND(I236*H236,2)</f>
        <v>847.07</v>
      </c>
      <c r="K236" s="240" t="s">
        <v>251</v>
      </c>
      <c r="L236" s="244"/>
      <c r="M236" s="245" t="s">
        <v>1</v>
      </c>
      <c r="N236" s="246" t="s">
        <v>41</v>
      </c>
      <c r="O236" s="204">
        <v>0</v>
      </c>
      <c r="P236" s="204">
        <f>O236*H236</f>
        <v>0</v>
      </c>
      <c r="Q236" s="204">
        <v>3.0000000000000001E-5</v>
      </c>
      <c r="R236" s="204">
        <f>Q236*H236</f>
        <v>1.7287200000000002E-3</v>
      </c>
      <c r="S236" s="204">
        <v>0</v>
      </c>
      <c r="T236" s="205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206" t="s">
        <v>193</v>
      </c>
      <c r="AT236" s="206" t="s">
        <v>226</v>
      </c>
      <c r="AU236" s="206" t="s">
        <v>86</v>
      </c>
      <c r="AY236" s="18" t="s">
        <v>148</v>
      </c>
      <c r="BE236" s="207">
        <f>IF(N236="základní",J236,0)</f>
        <v>847.07</v>
      </c>
      <c r="BF236" s="207">
        <f>IF(N236="snížená",J236,0)</f>
        <v>0</v>
      </c>
      <c r="BG236" s="207">
        <f>IF(N236="zákl. přenesená",J236,0)</f>
        <v>0</v>
      </c>
      <c r="BH236" s="207">
        <f>IF(N236="sníž. přenesená",J236,0)</f>
        <v>0</v>
      </c>
      <c r="BI236" s="207">
        <f>IF(N236="nulová",J236,0)</f>
        <v>0</v>
      </c>
      <c r="BJ236" s="18" t="s">
        <v>84</v>
      </c>
      <c r="BK236" s="207">
        <f>ROUND(I236*H236,2)</f>
        <v>847.07</v>
      </c>
      <c r="BL236" s="18" t="s">
        <v>155</v>
      </c>
      <c r="BM236" s="206" t="s">
        <v>329</v>
      </c>
    </row>
    <row r="237" spans="1:65" s="14" customFormat="1" ht="11.25">
      <c r="B237" s="218"/>
      <c r="C237" s="219"/>
      <c r="D237" s="210" t="s">
        <v>157</v>
      </c>
      <c r="E237" s="219"/>
      <c r="F237" s="221" t="s">
        <v>325</v>
      </c>
      <c r="G237" s="219"/>
      <c r="H237" s="222">
        <v>57.624000000000002</v>
      </c>
      <c r="I237" s="219"/>
      <c r="J237" s="219"/>
      <c r="K237" s="219"/>
      <c r="L237" s="223"/>
      <c r="M237" s="224"/>
      <c r="N237" s="225"/>
      <c r="O237" s="225"/>
      <c r="P237" s="225"/>
      <c r="Q237" s="225"/>
      <c r="R237" s="225"/>
      <c r="S237" s="225"/>
      <c r="T237" s="226"/>
      <c r="AT237" s="227" t="s">
        <v>157</v>
      </c>
      <c r="AU237" s="227" t="s">
        <v>86</v>
      </c>
      <c r="AV237" s="14" t="s">
        <v>86</v>
      </c>
      <c r="AW237" s="14" t="s">
        <v>4</v>
      </c>
      <c r="AX237" s="14" t="s">
        <v>84</v>
      </c>
      <c r="AY237" s="227" t="s">
        <v>148</v>
      </c>
    </row>
    <row r="238" spans="1:65" s="2" customFormat="1" ht="24" customHeight="1">
      <c r="A238" s="33"/>
      <c r="B238" s="34"/>
      <c r="C238" s="196" t="s">
        <v>330</v>
      </c>
      <c r="D238" s="196" t="s">
        <v>150</v>
      </c>
      <c r="E238" s="197" t="s">
        <v>331</v>
      </c>
      <c r="F238" s="198" t="s">
        <v>332</v>
      </c>
      <c r="G238" s="199" t="s">
        <v>153</v>
      </c>
      <c r="H238" s="200">
        <v>553.553</v>
      </c>
      <c r="I238" s="201">
        <v>117</v>
      </c>
      <c r="J238" s="201">
        <f>ROUND(I238*H238,2)</f>
        <v>64765.7</v>
      </c>
      <c r="K238" s="198" t="s">
        <v>251</v>
      </c>
      <c r="L238" s="36"/>
      <c r="M238" s="202" t="s">
        <v>1</v>
      </c>
      <c r="N238" s="203" t="s">
        <v>41</v>
      </c>
      <c r="O238" s="204">
        <v>0.252</v>
      </c>
      <c r="P238" s="204">
        <f>O238*H238</f>
        <v>139.49535599999999</v>
      </c>
      <c r="Q238" s="204">
        <v>2.7299999999999998E-3</v>
      </c>
      <c r="R238" s="204">
        <f>Q238*H238</f>
        <v>1.51119969</v>
      </c>
      <c r="S238" s="204">
        <v>0</v>
      </c>
      <c r="T238" s="205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206" t="s">
        <v>155</v>
      </c>
      <c r="AT238" s="206" t="s">
        <v>150</v>
      </c>
      <c r="AU238" s="206" t="s">
        <v>86</v>
      </c>
      <c r="AY238" s="18" t="s">
        <v>148</v>
      </c>
      <c r="BE238" s="207">
        <f>IF(N238="základní",J238,0)</f>
        <v>64765.7</v>
      </c>
      <c r="BF238" s="207">
        <f>IF(N238="snížená",J238,0)</f>
        <v>0</v>
      </c>
      <c r="BG238" s="207">
        <f>IF(N238="zákl. přenesená",J238,0)</f>
        <v>0</v>
      </c>
      <c r="BH238" s="207">
        <f>IF(N238="sníž. přenesená",J238,0)</f>
        <v>0</v>
      </c>
      <c r="BI238" s="207">
        <f>IF(N238="nulová",J238,0)</f>
        <v>0</v>
      </c>
      <c r="BJ238" s="18" t="s">
        <v>84</v>
      </c>
      <c r="BK238" s="207">
        <f>ROUND(I238*H238,2)</f>
        <v>64765.7</v>
      </c>
      <c r="BL238" s="18" t="s">
        <v>155</v>
      </c>
      <c r="BM238" s="206" t="s">
        <v>333</v>
      </c>
    </row>
    <row r="239" spans="1:65" s="14" customFormat="1" ht="11.25">
      <c r="B239" s="218"/>
      <c r="C239" s="219"/>
      <c r="D239" s="210" t="s">
        <v>157</v>
      </c>
      <c r="E239" s="220" t="s">
        <v>1</v>
      </c>
      <c r="F239" s="221" t="s">
        <v>334</v>
      </c>
      <c r="G239" s="219"/>
      <c r="H239" s="222">
        <v>655.625</v>
      </c>
      <c r="I239" s="219"/>
      <c r="J239" s="219"/>
      <c r="K239" s="219"/>
      <c r="L239" s="223"/>
      <c r="M239" s="224"/>
      <c r="N239" s="225"/>
      <c r="O239" s="225"/>
      <c r="P239" s="225"/>
      <c r="Q239" s="225"/>
      <c r="R239" s="225"/>
      <c r="S239" s="225"/>
      <c r="T239" s="226"/>
      <c r="AT239" s="227" t="s">
        <v>157</v>
      </c>
      <c r="AU239" s="227" t="s">
        <v>86</v>
      </c>
      <c r="AV239" s="14" t="s">
        <v>86</v>
      </c>
      <c r="AW239" s="14" t="s">
        <v>29</v>
      </c>
      <c r="AX239" s="14" t="s">
        <v>76</v>
      </c>
      <c r="AY239" s="227" t="s">
        <v>148</v>
      </c>
    </row>
    <row r="240" spans="1:65" s="16" customFormat="1" ht="11.25">
      <c r="B240" s="247"/>
      <c r="C240" s="248"/>
      <c r="D240" s="210" t="s">
        <v>157</v>
      </c>
      <c r="E240" s="249" t="s">
        <v>1</v>
      </c>
      <c r="F240" s="250" t="s">
        <v>269</v>
      </c>
      <c r="G240" s="248"/>
      <c r="H240" s="251">
        <v>655.625</v>
      </c>
      <c r="I240" s="248"/>
      <c r="J240" s="248"/>
      <c r="K240" s="248"/>
      <c r="L240" s="252"/>
      <c r="M240" s="253"/>
      <c r="N240" s="254"/>
      <c r="O240" s="254"/>
      <c r="P240" s="254"/>
      <c r="Q240" s="254"/>
      <c r="R240" s="254"/>
      <c r="S240" s="254"/>
      <c r="T240" s="255"/>
      <c r="AT240" s="256" t="s">
        <v>157</v>
      </c>
      <c r="AU240" s="256" t="s">
        <v>86</v>
      </c>
      <c r="AV240" s="16" t="s">
        <v>167</v>
      </c>
      <c r="AW240" s="16" t="s">
        <v>29</v>
      </c>
      <c r="AX240" s="16" t="s">
        <v>76</v>
      </c>
      <c r="AY240" s="256" t="s">
        <v>148</v>
      </c>
    </row>
    <row r="241" spans="1:65" s="13" customFormat="1" ht="11.25">
      <c r="B241" s="208"/>
      <c r="C241" s="209"/>
      <c r="D241" s="210" t="s">
        <v>157</v>
      </c>
      <c r="E241" s="211" t="s">
        <v>1</v>
      </c>
      <c r="F241" s="212" t="s">
        <v>335</v>
      </c>
      <c r="G241" s="209"/>
      <c r="H241" s="211" t="s">
        <v>1</v>
      </c>
      <c r="I241" s="209"/>
      <c r="J241" s="209"/>
      <c r="K241" s="209"/>
      <c r="L241" s="213"/>
      <c r="M241" s="214"/>
      <c r="N241" s="215"/>
      <c r="O241" s="215"/>
      <c r="P241" s="215"/>
      <c r="Q241" s="215"/>
      <c r="R241" s="215"/>
      <c r="S241" s="215"/>
      <c r="T241" s="216"/>
      <c r="AT241" s="217" t="s">
        <v>157</v>
      </c>
      <c r="AU241" s="217" t="s">
        <v>86</v>
      </c>
      <c r="AV241" s="13" t="s">
        <v>84</v>
      </c>
      <c r="AW241" s="13" t="s">
        <v>29</v>
      </c>
      <c r="AX241" s="13" t="s">
        <v>76</v>
      </c>
      <c r="AY241" s="217" t="s">
        <v>148</v>
      </c>
    </row>
    <row r="242" spans="1:65" s="14" customFormat="1" ht="11.25">
      <c r="B242" s="218"/>
      <c r="C242" s="219"/>
      <c r="D242" s="210" t="s">
        <v>157</v>
      </c>
      <c r="E242" s="220" t="s">
        <v>1</v>
      </c>
      <c r="F242" s="221" t="s">
        <v>336</v>
      </c>
      <c r="G242" s="219"/>
      <c r="H242" s="222">
        <v>-85.792000000000002</v>
      </c>
      <c r="I242" s="219"/>
      <c r="J242" s="219"/>
      <c r="K242" s="219"/>
      <c r="L242" s="223"/>
      <c r="M242" s="224"/>
      <c r="N242" s="225"/>
      <c r="O242" s="225"/>
      <c r="P242" s="225"/>
      <c r="Q242" s="225"/>
      <c r="R242" s="225"/>
      <c r="S242" s="225"/>
      <c r="T242" s="226"/>
      <c r="AT242" s="227" t="s">
        <v>157</v>
      </c>
      <c r="AU242" s="227" t="s">
        <v>86</v>
      </c>
      <c r="AV242" s="14" t="s">
        <v>86</v>
      </c>
      <c r="AW242" s="14" t="s">
        <v>29</v>
      </c>
      <c r="AX242" s="14" t="s">
        <v>76</v>
      </c>
      <c r="AY242" s="227" t="s">
        <v>148</v>
      </c>
    </row>
    <row r="243" spans="1:65" s="14" customFormat="1" ht="11.25">
      <c r="B243" s="218"/>
      <c r="C243" s="219"/>
      <c r="D243" s="210" t="s">
        <v>157</v>
      </c>
      <c r="E243" s="220" t="s">
        <v>1</v>
      </c>
      <c r="F243" s="221" t="s">
        <v>337</v>
      </c>
      <c r="G243" s="219"/>
      <c r="H243" s="222">
        <v>-16.28</v>
      </c>
      <c r="I243" s="219"/>
      <c r="J243" s="219"/>
      <c r="K243" s="219"/>
      <c r="L243" s="223"/>
      <c r="M243" s="224"/>
      <c r="N243" s="225"/>
      <c r="O243" s="225"/>
      <c r="P243" s="225"/>
      <c r="Q243" s="225"/>
      <c r="R243" s="225"/>
      <c r="S243" s="225"/>
      <c r="T243" s="226"/>
      <c r="AT243" s="227" t="s">
        <v>157</v>
      </c>
      <c r="AU243" s="227" t="s">
        <v>86</v>
      </c>
      <c r="AV243" s="14" t="s">
        <v>86</v>
      </c>
      <c r="AW243" s="14" t="s">
        <v>29</v>
      </c>
      <c r="AX243" s="14" t="s">
        <v>76</v>
      </c>
      <c r="AY243" s="227" t="s">
        <v>148</v>
      </c>
    </row>
    <row r="244" spans="1:65" s="16" customFormat="1" ht="11.25">
      <c r="B244" s="247"/>
      <c r="C244" s="248"/>
      <c r="D244" s="210" t="s">
        <v>157</v>
      </c>
      <c r="E244" s="249" t="s">
        <v>1</v>
      </c>
      <c r="F244" s="250" t="s">
        <v>269</v>
      </c>
      <c r="G244" s="248"/>
      <c r="H244" s="251">
        <v>-102.072</v>
      </c>
      <c r="I244" s="248"/>
      <c r="J244" s="248"/>
      <c r="K244" s="248"/>
      <c r="L244" s="252"/>
      <c r="M244" s="253"/>
      <c r="N244" s="254"/>
      <c r="O244" s="254"/>
      <c r="P244" s="254"/>
      <c r="Q244" s="254"/>
      <c r="R244" s="254"/>
      <c r="S244" s="254"/>
      <c r="T244" s="255"/>
      <c r="AT244" s="256" t="s">
        <v>157</v>
      </c>
      <c r="AU244" s="256" t="s">
        <v>86</v>
      </c>
      <c r="AV244" s="16" t="s">
        <v>167</v>
      </c>
      <c r="AW244" s="16" t="s">
        <v>29</v>
      </c>
      <c r="AX244" s="16" t="s">
        <v>76</v>
      </c>
      <c r="AY244" s="256" t="s">
        <v>148</v>
      </c>
    </row>
    <row r="245" spans="1:65" s="15" customFormat="1" ht="11.25">
      <c r="B245" s="228"/>
      <c r="C245" s="229"/>
      <c r="D245" s="210" t="s">
        <v>157</v>
      </c>
      <c r="E245" s="230" t="s">
        <v>1</v>
      </c>
      <c r="F245" s="231" t="s">
        <v>162</v>
      </c>
      <c r="G245" s="229"/>
      <c r="H245" s="232">
        <v>553.553</v>
      </c>
      <c r="I245" s="229"/>
      <c r="J245" s="229"/>
      <c r="K245" s="229"/>
      <c r="L245" s="233"/>
      <c r="M245" s="234"/>
      <c r="N245" s="235"/>
      <c r="O245" s="235"/>
      <c r="P245" s="235"/>
      <c r="Q245" s="235"/>
      <c r="R245" s="235"/>
      <c r="S245" s="235"/>
      <c r="T245" s="236"/>
      <c r="AT245" s="237" t="s">
        <v>157</v>
      </c>
      <c r="AU245" s="237" t="s">
        <v>86</v>
      </c>
      <c r="AV245" s="15" t="s">
        <v>155</v>
      </c>
      <c r="AW245" s="15" t="s">
        <v>29</v>
      </c>
      <c r="AX245" s="15" t="s">
        <v>84</v>
      </c>
      <c r="AY245" s="237" t="s">
        <v>148</v>
      </c>
    </row>
    <row r="246" spans="1:65" s="2" customFormat="1" ht="24" customHeight="1">
      <c r="A246" s="33"/>
      <c r="B246" s="34"/>
      <c r="C246" s="196" t="s">
        <v>338</v>
      </c>
      <c r="D246" s="196" t="s">
        <v>150</v>
      </c>
      <c r="E246" s="197" t="s">
        <v>339</v>
      </c>
      <c r="F246" s="198" t="s">
        <v>340</v>
      </c>
      <c r="G246" s="199" t="s">
        <v>153</v>
      </c>
      <c r="H246" s="200">
        <v>73.98</v>
      </c>
      <c r="I246" s="201">
        <v>908</v>
      </c>
      <c r="J246" s="201">
        <f>ROUND(I246*H246,2)</f>
        <v>67173.84</v>
      </c>
      <c r="K246" s="198" t="s">
        <v>251</v>
      </c>
      <c r="L246" s="36"/>
      <c r="M246" s="202" t="s">
        <v>1</v>
      </c>
      <c r="N246" s="203" t="s">
        <v>41</v>
      </c>
      <c r="O246" s="204">
        <v>0.59299999999999997</v>
      </c>
      <c r="P246" s="204">
        <f>O246*H246</f>
        <v>43.870139999999999</v>
      </c>
      <c r="Q246" s="204">
        <v>3.4500000000000003E-2</v>
      </c>
      <c r="R246" s="204">
        <f>Q246*H246</f>
        <v>2.5523100000000003</v>
      </c>
      <c r="S246" s="204">
        <v>0</v>
      </c>
      <c r="T246" s="205">
        <f>S246*H246</f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206" t="s">
        <v>155</v>
      </c>
      <c r="AT246" s="206" t="s">
        <v>150</v>
      </c>
      <c r="AU246" s="206" t="s">
        <v>86</v>
      </c>
      <c r="AY246" s="18" t="s">
        <v>148</v>
      </c>
      <c r="BE246" s="207">
        <f>IF(N246="základní",J246,0)</f>
        <v>67173.84</v>
      </c>
      <c r="BF246" s="207">
        <f>IF(N246="snížená",J246,0)</f>
        <v>0</v>
      </c>
      <c r="BG246" s="207">
        <f>IF(N246="zákl. přenesená",J246,0)</f>
        <v>0</v>
      </c>
      <c r="BH246" s="207">
        <f>IF(N246="sníž. přenesená",J246,0)</f>
        <v>0</v>
      </c>
      <c r="BI246" s="207">
        <f>IF(N246="nulová",J246,0)</f>
        <v>0</v>
      </c>
      <c r="BJ246" s="18" t="s">
        <v>84</v>
      </c>
      <c r="BK246" s="207">
        <f>ROUND(I246*H246,2)</f>
        <v>67173.84</v>
      </c>
      <c r="BL246" s="18" t="s">
        <v>155</v>
      </c>
      <c r="BM246" s="206" t="s">
        <v>341</v>
      </c>
    </row>
    <row r="247" spans="1:65" s="2" customFormat="1" ht="16.5" customHeight="1">
      <c r="A247" s="33"/>
      <c r="B247" s="34"/>
      <c r="C247" s="196" t="s">
        <v>342</v>
      </c>
      <c r="D247" s="196" t="s">
        <v>150</v>
      </c>
      <c r="E247" s="197" t="s">
        <v>343</v>
      </c>
      <c r="F247" s="198" t="s">
        <v>344</v>
      </c>
      <c r="G247" s="199" t="s">
        <v>153</v>
      </c>
      <c r="H247" s="200">
        <v>73.98</v>
      </c>
      <c r="I247" s="201">
        <v>267</v>
      </c>
      <c r="J247" s="201">
        <f>ROUND(I247*H247,2)</f>
        <v>19752.66</v>
      </c>
      <c r="K247" s="198" t="s">
        <v>251</v>
      </c>
      <c r="L247" s="36"/>
      <c r="M247" s="202" t="s">
        <v>1</v>
      </c>
      <c r="N247" s="203" t="s">
        <v>41</v>
      </c>
      <c r="O247" s="204">
        <v>0.376</v>
      </c>
      <c r="P247" s="204">
        <f>O247*H247</f>
        <v>27.816480000000002</v>
      </c>
      <c r="Q247" s="204">
        <v>1.6E-2</v>
      </c>
      <c r="R247" s="204">
        <f>Q247*H247</f>
        <v>1.1836800000000001</v>
      </c>
      <c r="S247" s="204">
        <v>0</v>
      </c>
      <c r="T247" s="205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206" t="s">
        <v>155</v>
      </c>
      <c r="AT247" s="206" t="s">
        <v>150</v>
      </c>
      <c r="AU247" s="206" t="s">
        <v>86</v>
      </c>
      <c r="AY247" s="18" t="s">
        <v>148</v>
      </c>
      <c r="BE247" s="207">
        <f>IF(N247="základní",J247,0)</f>
        <v>19752.66</v>
      </c>
      <c r="BF247" s="207">
        <f>IF(N247="snížená",J247,0)</f>
        <v>0</v>
      </c>
      <c r="BG247" s="207">
        <f>IF(N247="zákl. přenesená",J247,0)</f>
        <v>0</v>
      </c>
      <c r="BH247" s="207">
        <f>IF(N247="sníž. přenesená",J247,0)</f>
        <v>0</v>
      </c>
      <c r="BI247" s="207">
        <f>IF(N247="nulová",J247,0)</f>
        <v>0</v>
      </c>
      <c r="BJ247" s="18" t="s">
        <v>84</v>
      </c>
      <c r="BK247" s="207">
        <f>ROUND(I247*H247,2)</f>
        <v>19752.66</v>
      </c>
      <c r="BL247" s="18" t="s">
        <v>155</v>
      </c>
      <c r="BM247" s="206" t="s">
        <v>345</v>
      </c>
    </row>
    <row r="248" spans="1:65" s="2" customFormat="1" ht="24" customHeight="1">
      <c r="A248" s="33"/>
      <c r="B248" s="34"/>
      <c r="C248" s="196" t="s">
        <v>346</v>
      </c>
      <c r="D248" s="196" t="s">
        <v>150</v>
      </c>
      <c r="E248" s="197" t="s">
        <v>347</v>
      </c>
      <c r="F248" s="198" t="s">
        <v>348</v>
      </c>
      <c r="G248" s="199" t="s">
        <v>153</v>
      </c>
      <c r="H248" s="200">
        <v>102.07</v>
      </c>
      <c r="I248" s="201">
        <v>41.6</v>
      </c>
      <c r="J248" s="201">
        <f>ROUND(I248*H248,2)</f>
        <v>4246.1099999999997</v>
      </c>
      <c r="K248" s="198" t="s">
        <v>251</v>
      </c>
      <c r="L248" s="36"/>
      <c r="M248" s="202" t="s">
        <v>1</v>
      </c>
      <c r="N248" s="203" t="s">
        <v>41</v>
      </c>
      <c r="O248" s="204">
        <v>0.06</v>
      </c>
      <c r="P248" s="204">
        <f>O248*H248</f>
        <v>6.1241999999999992</v>
      </c>
      <c r="Q248" s="204">
        <v>0</v>
      </c>
      <c r="R248" s="204">
        <f>Q248*H248</f>
        <v>0</v>
      </c>
      <c r="S248" s="204">
        <v>0</v>
      </c>
      <c r="T248" s="205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206" t="s">
        <v>155</v>
      </c>
      <c r="AT248" s="206" t="s">
        <v>150</v>
      </c>
      <c r="AU248" s="206" t="s">
        <v>86</v>
      </c>
      <c r="AY248" s="18" t="s">
        <v>148</v>
      </c>
      <c r="BE248" s="207">
        <f>IF(N248="základní",J248,0)</f>
        <v>4246.1099999999997</v>
      </c>
      <c r="BF248" s="207">
        <f>IF(N248="snížená",J248,0)</f>
        <v>0</v>
      </c>
      <c r="BG248" s="207">
        <f>IF(N248="zákl. přenesená",J248,0)</f>
        <v>0</v>
      </c>
      <c r="BH248" s="207">
        <f>IF(N248="sníž. přenesená",J248,0)</f>
        <v>0</v>
      </c>
      <c r="BI248" s="207">
        <f>IF(N248="nulová",J248,0)</f>
        <v>0</v>
      </c>
      <c r="BJ248" s="18" t="s">
        <v>84</v>
      </c>
      <c r="BK248" s="207">
        <f>ROUND(I248*H248,2)</f>
        <v>4246.1099999999997</v>
      </c>
      <c r="BL248" s="18" t="s">
        <v>155</v>
      </c>
      <c r="BM248" s="206" t="s">
        <v>349</v>
      </c>
    </row>
    <row r="249" spans="1:65" s="2" customFormat="1" ht="16.5" customHeight="1">
      <c r="A249" s="33"/>
      <c r="B249" s="34"/>
      <c r="C249" s="196" t="s">
        <v>350</v>
      </c>
      <c r="D249" s="196" t="s">
        <v>150</v>
      </c>
      <c r="E249" s="197" t="s">
        <v>351</v>
      </c>
      <c r="F249" s="198" t="s">
        <v>352</v>
      </c>
      <c r="G249" s="199" t="s">
        <v>153</v>
      </c>
      <c r="H249" s="200">
        <v>585.5</v>
      </c>
      <c r="I249" s="201">
        <v>58.2</v>
      </c>
      <c r="J249" s="201">
        <f>ROUND(I249*H249,2)</f>
        <v>34076.1</v>
      </c>
      <c r="K249" s="198" t="s">
        <v>251</v>
      </c>
      <c r="L249" s="36"/>
      <c r="M249" s="202" t="s">
        <v>1</v>
      </c>
      <c r="N249" s="203" t="s">
        <v>41</v>
      </c>
      <c r="O249" s="204">
        <v>0.14000000000000001</v>
      </c>
      <c r="P249" s="204">
        <f>O249*H249</f>
        <v>81.970000000000013</v>
      </c>
      <c r="Q249" s="204">
        <v>0</v>
      </c>
      <c r="R249" s="204">
        <f>Q249*H249</f>
        <v>0</v>
      </c>
      <c r="S249" s="204">
        <v>0</v>
      </c>
      <c r="T249" s="205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206" t="s">
        <v>155</v>
      </c>
      <c r="AT249" s="206" t="s">
        <v>150</v>
      </c>
      <c r="AU249" s="206" t="s">
        <v>86</v>
      </c>
      <c r="AY249" s="18" t="s">
        <v>148</v>
      </c>
      <c r="BE249" s="207">
        <f>IF(N249="základní",J249,0)</f>
        <v>34076.1</v>
      </c>
      <c r="BF249" s="207">
        <f>IF(N249="snížená",J249,0)</f>
        <v>0</v>
      </c>
      <c r="BG249" s="207">
        <f>IF(N249="zákl. přenesená",J249,0)</f>
        <v>0</v>
      </c>
      <c r="BH249" s="207">
        <f>IF(N249="sníž. přenesená",J249,0)</f>
        <v>0</v>
      </c>
      <c r="BI249" s="207">
        <f>IF(N249="nulová",J249,0)</f>
        <v>0</v>
      </c>
      <c r="BJ249" s="18" t="s">
        <v>84</v>
      </c>
      <c r="BK249" s="207">
        <f>ROUND(I249*H249,2)</f>
        <v>34076.1</v>
      </c>
      <c r="BL249" s="18" t="s">
        <v>155</v>
      </c>
      <c r="BM249" s="206" t="s">
        <v>353</v>
      </c>
    </row>
    <row r="250" spans="1:65" s="13" customFormat="1" ht="11.25">
      <c r="B250" s="208"/>
      <c r="C250" s="209"/>
      <c r="D250" s="210" t="s">
        <v>157</v>
      </c>
      <c r="E250" s="211" t="s">
        <v>1</v>
      </c>
      <c r="F250" s="212" t="s">
        <v>354</v>
      </c>
      <c r="G250" s="209"/>
      <c r="H250" s="211" t="s">
        <v>1</v>
      </c>
      <c r="I250" s="209"/>
      <c r="J250" s="209"/>
      <c r="K250" s="209"/>
      <c r="L250" s="213"/>
      <c r="M250" s="214"/>
      <c r="N250" s="215"/>
      <c r="O250" s="215"/>
      <c r="P250" s="215"/>
      <c r="Q250" s="215"/>
      <c r="R250" s="215"/>
      <c r="S250" s="215"/>
      <c r="T250" s="216"/>
      <c r="AT250" s="217" t="s">
        <v>157</v>
      </c>
      <c r="AU250" s="217" t="s">
        <v>86</v>
      </c>
      <c r="AV250" s="13" t="s">
        <v>84</v>
      </c>
      <c r="AW250" s="13" t="s">
        <v>29</v>
      </c>
      <c r="AX250" s="13" t="s">
        <v>76</v>
      </c>
      <c r="AY250" s="217" t="s">
        <v>148</v>
      </c>
    </row>
    <row r="251" spans="1:65" s="14" customFormat="1" ht="11.25">
      <c r="B251" s="218"/>
      <c r="C251" s="219"/>
      <c r="D251" s="210" t="s">
        <v>157</v>
      </c>
      <c r="E251" s="220" t="s">
        <v>1</v>
      </c>
      <c r="F251" s="221" t="s">
        <v>355</v>
      </c>
      <c r="G251" s="219"/>
      <c r="H251" s="222">
        <v>232.65</v>
      </c>
      <c r="I251" s="219"/>
      <c r="J251" s="219"/>
      <c r="K251" s="219"/>
      <c r="L251" s="223"/>
      <c r="M251" s="224"/>
      <c r="N251" s="225"/>
      <c r="O251" s="225"/>
      <c r="P251" s="225"/>
      <c r="Q251" s="225"/>
      <c r="R251" s="225"/>
      <c r="S251" s="225"/>
      <c r="T251" s="226"/>
      <c r="AT251" s="227" t="s">
        <v>157</v>
      </c>
      <c r="AU251" s="227" t="s">
        <v>86</v>
      </c>
      <c r="AV251" s="14" t="s">
        <v>86</v>
      </c>
      <c r="AW251" s="14" t="s">
        <v>29</v>
      </c>
      <c r="AX251" s="14" t="s">
        <v>76</v>
      </c>
      <c r="AY251" s="227" t="s">
        <v>148</v>
      </c>
    </row>
    <row r="252" spans="1:65" s="14" customFormat="1" ht="11.25">
      <c r="B252" s="218"/>
      <c r="C252" s="219"/>
      <c r="D252" s="210" t="s">
        <v>157</v>
      </c>
      <c r="E252" s="220" t="s">
        <v>1</v>
      </c>
      <c r="F252" s="221" t="s">
        <v>356</v>
      </c>
      <c r="G252" s="219"/>
      <c r="H252" s="222">
        <v>25.3</v>
      </c>
      <c r="I252" s="219"/>
      <c r="J252" s="219"/>
      <c r="K252" s="219"/>
      <c r="L252" s="223"/>
      <c r="M252" s="224"/>
      <c r="N252" s="225"/>
      <c r="O252" s="225"/>
      <c r="P252" s="225"/>
      <c r="Q252" s="225"/>
      <c r="R252" s="225"/>
      <c r="S252" s="225"/>
      <c r="T252" s="226"/>
      <c r="AT252" s="227" t="s">
        <v>157</v>
      </c>
      <c r="AU252" s="227" t="s">
        <v>86</v>
      </c>
      <c r="AV252" s="14" t="s">
        <v>86</v>
      </c>
      <c r="AW252" s="14" t="s">
        <v>29</v>
      </c>
      <c r="AX252" s="14" t="s">
        <v>76</v>
      </c>
      <c r="AY252" s="227" t="s">
        <v>148</v>
      </c>
    </row>
    <row r="253" spans="1:65" s="14" customFormat="1" ht="11.25">
      <c r="B253" s="218"/>
      <c r="C253" s="219"/>
      <c r="D253" s="210" t="s">
        <v>157</v>
      </c>
      <c r="E253" s="220" t="s">
        <v>1</v>
      </c>
      <c r="F253" s="221" t="s">
        <v>357</v>
      </c>
      <c r="G253" s="219"/>
      <c r="H253" s="222">
        <v>94.5</v>
      </c>
      <c r="I253" s="219"/>
      <c r="J253" s="219"/>
      <c r="K253" s="219"/>
      <c r="L253" s="223"/>
      <c r="M253" s="224"/>
      <c r="N253" s="225"/>
      <c r="O253" s="225"/>
      <c r="P253" s="225"/>
      <c r="Q253" s="225"/>
      <c r="R253" s="225"/>
      <c r="S253" s="225"/>
      <c r="T253" s="226"/>
      <c r="AT253" s="227" t="s">
        <v>157</v>
      </c>
      <c r="AU253" s="227" t="s">
        <v>86</v>
      </c>
      <c r="AV253" s="14" t="s">
        <v>86</v>
      </c>
      <c r="AW253" s="14" t="s">
        <v>29</v>
      </c>
      <c r="AX253" s="14" t="s">
        <v>76</v>
      </c>
      <c r="AY253" s="227" t="s">
        <v>148</v>
      </c>
    </row>
    <row r="254" spans="1:65" s="14" customFormat="1" ht="11.25">
      <c r="B254" s="218"/>
      <c r="C254" s="219"/>
      <c r="D254" s="210" t="s">
        <v>157</v>
      </c>
      <c r="E254" s="220" t="s">
        <v>1</v>
      </c>
      <c r="F254" s="221" t="s">
        <v>358</v>
      </c>
      <c r="G254" s="219"/>
      <c r="H254" s="222">
        <v>26.25</v>
      </c>
      <c r="I254" s="219"/>
      <c r="J254" s="219"/>
      <c r="K254" s="219"/>
      <c r="L254" s="223"/>
      <c r="M254" s="224"/>
      <c r="N254" s="225"/>
      <c r="O254" s="225"/>
      <c r="P254" s="225"/>
      <c r="Q254" s="225"/>
      <c r="R254" s="225"/>
      <c r="S254" s="225"/>
      <c r="T254" s="226"/>
      <c r="AT254" s="227" t="s">
        <v>157</v>
      </c>
      <c r="AU254" s="227" t="s">
        <v>86</v>
      </c>
      <c r="AV254" s="14" t="s">
        <v>86</v>
      </c>
      <c r="AW254" s="14" t="s">
        <v>29</v>
      </c>
      <c r="AX254" s="14" t="s">
        <v>76</v>
      </c>
      <c r="AY254" s="227" t="s">
        <v>148</v>
      </c>
    </row>
    <row r="255" spans="1:65" s="16" customFormat="1" ht="11.25">
      <c r="B255" s="247"/>
      <c r="C255" s="248"/>
      <c r="D255" s="210" t="s">
        <v>157</v>
      </c>
      <c r="E255" s="249" t="s">
        <v>1</v>
      </c>
      <c r="F255" s="250" t="s">
        <v>269</v>
      </c>
      <c r="G255" s="248"/>
      <c r="H255" s="251">
        <v>378.7</v>
      </c>
      <c r="I255" s="248"/>
      <c r="J255" s="248"/>
      <c r="K255" s="248"/>
      <c r="L255" s="252"/>
      <c r="M255" s="253"/>
      <c r="N255" s="254"/>
      <c r="O255" s="254"/>
      <c r="P255" s="254"/>
      <c r="Q255" s="254"/>
      <c r="R255" s="254"/>
      <c r="S255" s="254"/>
      <c r="T255" s="255"/>
      <c r="AT255" s="256" t="s">
        <v>157</v>
      </c>
      <c r="AU255" s="256" t="s">
        <v>86</v>
      </c>
      <c r="AV255" s="16" t="s">
        <v>167</v>
      </c>
      <c r="AW255" s="16" t="s">
        <v>29</v>
      </c>
      <c r="AX255" s="16" t="s">
        <v>76</v>
      </c>
      <c r="AY255" s="256" t="s">
        <v>148</v>
      </c>
    </row>
    <row r="256" spans="1:65" s="13" customFormat="1" ht="11.25">
      <c r="B256" s="208"/>
      <c r="C256" s="209"/>
      <c r="D256" s="210" t="s">
        <v>157</v>
      </c>
      <c r="E256" s="211" t="s">
        <v>1</v>
      </c>
      <c r="F256" s="212" t="s">
        <v>359</v>
      </c>
      <c r="G256" s="209"/>
      <c r="H256" s="211" t="s">
        <v>1</v>
      </c>
      <c r="I256" s="209"/>
      <c r="J256" s="209"/>
      <c r="K256" s="209"/>
      <c r="L256" s="213"/>
      <c r="M256" s="214"/>
      <c r="N256" s="215"/>
      <c r="O256" s="215"/>
      <c r="P256" s="215"/>
      <c r="Q256" s="215"/>
      <c r="R256" s="215"/>
      <c r="S256" s="215"/>
      <c r="T256" s="216"/>
      <c r="AT256" s="217" t="s">
        <v>157</v>
      </c>
      <c r="AU256" s="217" t="s">
        <v>86</v>
      </c>
      <c r="AV256" s="13" t="s">
        <v>84</v>
      </c>
      <c r="AW256" s="13" t="s">
        <v>29</v>
      </c>
      <c r="AX256" s="13" t="s">
        <v>76</v>
      </c>
      <c r="AY256" s="217" t="s">
        <v>148</v>
      </c>
    </row>
    <row r="257" spans="1:65" s="14" customFormat="1" ht="11.25">
      <c r="B257" s="218"/>
      <c r="C257" s="219"/>
      <c r="D257" s="210" t="s">
        <v>157</v>
      </c>
      <c r="E257" s="220" t="s">
        <v>1</v>
      </c>
      <c r="F257" s="221" t="s">
        <v>360</v>
      </c>
      <c r="G257" s="219"/>
      <c r="H257" s="222">
        <v>206.8</v>
      </c>
      <c r="I257" s="219"/>
      <c r="J257" s="219"/>
      <c r="K257" s="219"/>
      <c r="L257" s="223"/>
      <c r="M257" s="224"/>
      <c r="N257" s="225"/>
      <c r="O257" s="225"/>
      <c r="P257" s="225"/>
      <c r="Q257" s="225"/>
      <c r="R257" s="225"/>
      <c r="S257" s="225"/>
      <c r="T257" s="226"/>
      <c r="AT257" s="227" t="s">
        <v>157</v>
      </c>
      <c r="AU257" s="227" t="s">
        <v>86</v>
      </c>
      <c r="AV257" s="14" t="s">
        <v>86</v>
      </c>
      <c r="AW257" s="14" t="s">
        <v>29</v>
      </c>
      <c r="AX257" s="14" t="s">
        <v>76</v>
      </c>
      <c r="AY257" s="227" t="s">
        <v>148</v>
      </c>
    </row>
    <row r="258" spans="1:65" s="16" customFormat="1" ht="11.25">
      <c r="B258" s="247"/>
      <c r="C258" s="248"/>
      <c r="D258" s="210" t="s">
        <v>157</v>
      </c>
      <c r="E258" s="249" t="s">
        <v>1</v>
      </c>
      <c r="F258" s="250" t="s">
        <v>269</v>
      </c>
      <c r="G258" s="248"/>
      <c r="H258" s="251">
        <v>206.8</v>
      </c>
      <c r="I258" s="248"/>
      <c r="J258" s="248"/>
      <c r="K258" s="248"/>
      <c r="L258" s="252"/>
      <c r="M258" s="253"/>
      <c r="N258" s="254"/>
      <c r="O258" s="254"/>
      <c r="P258" s="254"/>
      <c r="Q258" s="254"/>
      <c r="R258" s="254"/>
      <c r="S258" s="254"/>
      <c r="T258" s="255"/>
      <c r="AT258" s="256" t="s">
        <v>157</v>
      </c>
      <c r="AU258" s="256" t="s">
        <v>86</v>
      </c>
      <c r="AV258" s="16" t="s">
        <v>167</v>
      </c>
      <c r="AW258" s="16" t="s">
        <v>29</v>
      </c>
      <c r="AX258" s="16" t="s">
        <v>76</v>
      </c>
      <c r="AY258" s="256" t="s">
        <v>148</v>
      </c>
    </row>
    <row r="259" spans="1:65" s="15" customFormat="1" ht="11.25">
      <c r="B259" s="228"/>
      <c r="C259" s="229"/>
      <c r="D259" s="210" t="s">
        <v>157</v>
      </c>
      <c r="E259" s="230" t="s">
        <v>1</v>
      </c>
      <c r="F259" s="231" t="s">
        <v>162</v>
      </c>
      <c r="G259" s="229"/>
      <c r="H259" s="232">
        <v>585.5</v>
      </c>
      <c r="I259" s="229"/>
      <c r="J259" s="229"/>
      <c r="K259" s="229"/>
      <c r="L259" s="233"/>
      <c r="M259" s="234"/>
      <c r="N259" s="235"/>
      <c r="O259" s="235"/>
      <c r="P259" s="235"/>
      <c r="Q259" s="235"/>
      <c r="R259" s="235"/>
      <c r="S259" s="235"/>
      <c r="T259" s="236"/>
      <c r="AT259" s="237" t="s">
        <v>157</v>
      </c>
      <c r="AU259" s="237" t="s">
        <v>86</v>
      </c>
      <c r="AV259" s="15" t="s">
        <v>155</v>
      </c>
      <c r="AW259" s="15" t="s">
        <v>29</v>
      </c>
      <c r="AX259" s="15" t="s">
        <v>84</v>
      </c>
      <c r="AY259" s="237" t="s">
        <v>148</v>
      </c>
    </row>
    <row r="260" spans="1:65" s="12" customFormat="1" ht="22.9" customHeight="1">
      <c r="B260" s="181"/>
      <c r="C260" s="182"/>
      <c r="D260" s="183" t="s">
        <v>75</v>
      </c>
      <c r="E260" s="194" t="s">
        <v>197</v>
      </c>
      <c r="F260" s="194" t="s">
        <v>361</v>
      </c>
      <c r="G260" s="182"/>
      <c r="H260" s="182"/>
      <c r="I260" s="182"/>
      <c r="J260" s="195">
        <f>BK260</f>
        <v>231319.78999999998</v>
      </c>
      <c r="K260" s="182"/>
      <c r="L260" s="186"/>
      <c r="M260" s="187"/>
      <c r="N260" s="188"/>
      <c r="O260" s="188"/>
      <c r="P260" s="189">
        <f>SUM(P261:P288)</f>
        <v>285.43127999999996</v>
      </c>
      <c r="Q260" s="188"/>
      <c r="R260" s="189">
        <f>SUM(R261:R288)</f>
        <v>1.0000000000000001E-5</v>
      </c>
      <c r="S260" s="188"/>
      <c r="T260" s="190">
        <f>SUM(T261:T288)</f>
        <v>6.3622800000000002</v>
      </c>
      <c r="AR260" s="191" t="s">
        <v>84</v>
      </c>
      <c r="AT260" s="192" t="s">
        <v>75</v>
      </c>
      <c r="AU260" s="192" t="s">
        <v>84</v>
      </c>
      <c r="AY260" s="191" t="s">
        <v>148</v>
      </c>
      <c r="BK260" s="193">
        <f>SUM(BK261:BK288)</f>
        <v>231319.78999999998</v>
      </c>
    </row>
    <row r="261" spans="1:65" s="2" customFormat="1" ht="24" customHeight="1">
      <c r="A261" s="33"/>
      <c r="B261" s="34"/>
      <c r="C261" s="196" t="s">
        <v>362</v>
      </c>
      <c r="D261" s="196" t="s">
        <v>150</v>
      </c>
      <c r="E261" s="197" t="s">
        <v>363</v>
      </c>
      <c r="F261" s="198" t="s">
        <v>364</v>
      </c>
      <c r="G261" s="199" t="s">
        <v>153</v>
      </c>
      <c r="H261" s="200">
        <v>785.36</v>
      </c>
      <c r="I261" s="201">
        <v>48</v>
      </c>
      <c r="J261" s="201">
        <f>ROUND(I261*H261,2)</f>
        <v>37697.279999999999</v>
      </c>
      <c r="K261" s="198" t="s">
        <v>251</v>
      </c>
      <c r="L261" s="36"/>
      <c r="M261" s="202" t="s">
        <v>1</v>
      </c>
      <c r="N261" s="203" t="s">
        <v>41</v>
      </c>
      <c r="O261" s="204">
        <v>0.11899999999999999</v>
      </c>
      <c r="P261" s="204">
        <f>O261*H261</f>
        <v>93.457840000000004</v>
      </c>
      <c r="Q261" s="204">
        <v>0</v>
      </c>
      <c r="R261" s="204">
        <f>Q261*H261</f>
        <v>0</v>
      </c>
      <c r="S261" s="204">
        <v>0</v>
      </c>
      <c r="T261" s="205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206" t="s">
        <v>155</v>
      </c>
      <c r="AT261" s="206" t="s">
        <v>150</v>
      </c>
      <c r="AU261" s="206" t="s">
        <v>86</v>
      </c>
      <c r="AY261" s="18" t="s">
        <v>148</v>
      </c>
      <c r="BE261" s="207">
        <f>IF(N261="základní",J261,0)</f>
        <v>37697.279999999999</v>
      </c>
      <c r="BF261" s="207">
        <f>IF(N261="snížená",J261,0)</f>
        <v>0</v>
      </c>
      <c r="BG261" s="207">
        <f>IF(N261="zákl. přenesená",J261,0)</f>
        <v>0</v>
      </c>
      <c r="BH261" s="207">
        <f>IF(N261="sníž. přenesená",J261,0)</f>
        <v>0</v>
      </c>
      <c r="BI261" s="207">
        <f>IF(N261="nulová",J261,0)</f>
        <v>0</v>
      </c>
      <c r="BJ261" s="18" t="s">
        <v>84</v>
      </c>
      <c r="BK261" s="207">
        <f>ROUND(I261*H261,2)</f>
        <v>37697.279999999999</v>
      </c>
      <c r="BL261" s="18" t="s">
        <v>155</v>
      </c>
      <c r="BM261" s="206" t="s">
        <v>365</v>
      </c>
    </row>
    <row r="262" spans="1:65" s="2" customFormat="1" ht="24" customHeight="1">
      <c r="A262" s="33"/>
      <c r="B262" s="34"/>
      <c r="C262" s="196" t="s">
        <v>366</v>
      </c>
      <c r="D262" s="196" t="s">
        <v>150</v>
      </c>
      <c r="E262" s="197" t="s">
        <v>367</v>
      </c>
      <c r="F262" s="198" t="s">
        <v>368</v>
      </c>
      <c r="G262" s="199" t="s">
        <v>153</v>
      </c>
      <c r="H262" s="200">
        <v>47121.599999999999</v>
      </c>
      <c r="I262" s="201">
        <v>1.77</v>
      </c>
      <c r="J262" s="201">
        <f>ROUND(I262*H262,2)</f>
        <v>83405.23</v>
      </c>
      <c r="K262" s="198" t="s">
        <v>251</v>
      </c>
      <c r="L262" s="36"/>
      <c r="M262" s="202" t="s">
        <v>1</v>
      </c>
      <c r="N262" s="203" t="s">
        <v>41</v>
      </c>
      <c r="O262" s="204">
        <v>0</v>
      </c>
      <c r="P262" s="204">
        <f>O262*H262</f>
        <v>0</v>
      </c>
      <c r="Q262" s="204">
        <v>0</v>
      </c>
      <c r="R262" s="204">
        <f>Q262*H262</f>
        <v>0</v>
      </c>
      <c r="S262" s="204">
        <v>0</v>
      </c>
      <c r="T262" s="205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206" t="s">
        <v>155</v>
      </c>
      <c r="AT262" s="206" t="s">
        <v>150</v>
      </c>
      <c r="AU262" s="206" t="s">
        <v>86</v>
      </c>
      <c r="AY262" s="18" t="s">
        <v>148</v>
      </c>
      <c r="BE262" s="207">
        <f>IF(N262="základní",J262,0)</f>
        <v>83405.23</v>
      </c>
      <c r="BF262" s="207">
        <f>IF(N262="snížená",J262,0)</f>
        <v>0</v>
      </c>
      <c r="BG262" s="207">
        <f>IF(N262="zákl. přenesená",J262,0)</f>
        <v>0</v>
      </c>
      <c r="BH262" s="207">
        <f>IF(N262="sníž. přenesená",J262,0)</f>
        <v>0</v>
      </c>
      <c r="BI262" s="207">
        <f>IF(N262="nulová",J262,0)</f>
        <v>0</v>
      </c>
      <c r="BJ262" s="18" t="s">
        <v>84</v>
      </c>
      <c r="BK262" s="207">
        <f>ROUND(I262*H262,2)</f>
        <v>83405.23</v>
      </c>
      <c r="BL262" s="18" t="s">
        <v>155</v>
      </c>
      <c r="BM262" s="206" t="s">
        <v>369</v>
      </c>
    </row>
    <row r="263" spans="1:65" s="14" customFormat="1" ht="11.25">
      <c r="B263" s="218"/>
      <c r="C263" s="219"/>
      <c r="D263" s="210" t="s">
        <v>157</v>
      </c>
      <c r="E263" s="220" t="s">
        <v>1</v>
      </c>
      <c r="F263" s="221" t="s">
        <v>370</v>
      </c>
      <c r="G263" s="219"/>
      <c r="H263" s="222">
        <v>47121.599999999999</v>
      </c>
      <c r="I263" s="219"/>
      <c r="J263" s="219"/>
      <c r="K263" s="219"/>
      <c r="L263" s="223"/>
      <c r="M263" s="224"/>
      <c r="N263" s="225"/>
      <c r="O263" s="225"/>
      <c r="P263" s="225"/>
      <c r="Q263" s="225"/>
      <c r="R263" s="225"/>
      <c r="S263" s="225"/>
      <c r="T263" s="226"/>
      <c r="AT263" s="227" t="s">
        <v>157</v>
      </c>
      <c r="AU263" s="227" t="s">
        <v>86</v>
      </c>
      <c r="AV263" s="14" t="s">
        <v>86</v>
      </c>
      <c r="AW263" s="14" t="s">
        <v>29</v>
      </c>
      <c r="AX263" s="14" t="s">
        <v>84</v>
      </c>
      <c r="AY263" s="227" t="s">
        <v>148</v>
      </c>
    </row>
    <row r="264" spans="1:65" s="2" customFormat="1" ht="24" customHeight="1">
      <c r="A264" s="33"/>
      <c r="B264" s="34"/>
      <c r="C264" s="196" t="s">
        <v>371</v>
      </c>
      <c r="D264" s="196" t="s">
        <v>150</v>
      </c>
      <c r="E264" s="197" t="s">
        <v>372</v>
      </c>
      <c r="F264" s="198" t="s">
        <v>373</v>
      </c>
      <c r="G264" s="199" t="s">
        <v>153</v>
      </c>
      <c r="H264" s="200">
        <v>785.36</v>
      </c>
      <c r="I264" s="201">
        <v>29.9</v>
      </c>
      <c r="J264" s="201">
        <f>ROUND(I264*H264,2)</f>
        <v>23482.26</v>
      </c>
      <c r="K264" s="198" t="s">
        <v>251</v>
      </c>
      <c r="L264" s="36"/>
      <c r="M264" s="202" t="s">
        <v>1</v>
      </c>
      <c r="N264" s="203" t="s">
        <v>41</v>
      </c>
      <c r="O264" s="204">
        <v>7.5999999999999998E-2</v>
      </c>
      <c r="P264" s="204">
        <f>O264*H264</f>
        <v>59.687359999999998</v>
      </c>
      <c r="Q264" s="204">
        <v>0</v>
      </c>
      <c r="R264" s="204">
        <f>Q264*H264</f>
        <v>0</v>
      </c>
      <c r="S264" s="204">
        <v>0</v>
      </c>
      <c r="T264" s="205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206" t="s">
        <v>155</v>
      </c>
      <c r="AT264" s="206" t="s">
        <v>150</v>
      </c>
      <c r="AU264" s="206" t="s">
        <v>86</v>
      </c>
      <c r="AY264" s="18" t="s">
        <v>148</v>
      </c>
      <c r="BE264" s="207">
        <f>IF(N264="základní",J264,0)</f>
        <v>23482.26</v>
      </c>
      <c r="BF264" s="207">
        <f>IF(N264="snížená",J264,0)</f>
        <v>0</v>
      </c>
      <c r="BG264" s="207">
        <f>IF(N264="zákl. přenesená",J264,0)</f>
        <v>0</v>
      </c>
      <c r="BH264" s="207">
        <f>IF(N264="sníž. přenesená",J264,0)</f>
        <v>0</v>
      </c>
      <c r="BI264" s="207">
        <f>IF(N264="nulová",J264,0)</f>
        <v>0</v>
      </c>
      <c r="BJ264" s="18" t="s">
        <v>84</v>
      </c>
      <c r="BK264" s="207">
        <f>ROUND(I264*H264,2)</f>
        <v>23482.26</v>
      </c>
      <c r="BL264" s="18" t="s">
        <v>155</v>
      </c>
      <c r="BM264" s="206" t="s">
        <v>374</v>
      </c>
    </row>
    <row r="265" spans="1:65" s="2" customFormat="1" ht="16.5" customHeight="1">
      <c r="A265" s="33"/>
      <c r="B265" s="34"/>
      <c r="C265" s="196" t="s">
        <v>375</v>
      </c>
      <c r="D265" s="196" t="s">
        <v>150</v>
      </c>
      <c r="E265" s="197" t="s">
        <v>376</v>
      </c>
      <c r="F265" s="198" t="s">
        <v>377</v>
      </c>
      <c r="G265" s="199" t="s">
        <v>153</v>
      </c>
      <c r="H265" s="200">
        <v>785.36</v>
      </c>
      <c r="I265" s="201">
        <v>16.899999999999999</v>
      </c>
      <c r="J265" s="201">
        <f>ROUND(I265*H265,2)</f>
        <v>13272.58</v>
      </c>
      <c r="K265" s="198" t="s">
        <v>251</v>
      </c>
      <c r="L265" s="36"/>
      <c r="M265" s="202" t="s">
        <v>1</v>
      </c>
      <c r="N265" s="203" t="s">
        <v>41</v>
      </c>
      <c r="O265" s="204">
        <v>4.9000000000000002E-2</v>
      </c>
      <c r="P265" s="204">
        <f>O265*H265</f>
        <v>38.482640000000004</v>
      </c>
      <c r="Q265" s="204">
        <v>0</v>
      </c>
      <c r="R265" s="204">
        <f>Q265*H265</f>
        <v>0</v>
      </c>
      <c r="S265" s="204">
        <v>0</v>
      </c>
      <c r="T265" s="205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206" t="s">
        <v>155</v>
      </c>
      <c r="AT265" s="206" t="s">
        <v>150</v>
      </c>
      <c r="AU265" s="206" t="s">
        <v>86</v>
      </c>
      <c r="AY265" s="18" t="s">
        <v>148</v>
      </c>
      <c r="BE265" s="207">
        <f>IF(N265="základní",J265,0)</f>
        <v>13272.58</v>
      </c>
      <c r="BF265" s="207">
        <f>IF(N265="snížená",J265,0)</f>
        <v>0</v>
      </c>
      <c r="BG265" s="207">
        <f>IF(N265="zákl. přenesená",J265,0)</f>
        <v>0</v>
      </c>
      <c r="BH265" s="207">
        <f>IF(N265="sníž. přenesená",J265,0)</f>
        <v>0</v>
      </c>
      <c r="BI265" s="207">
        <f>IF(N265="nulová",J265,0)</f>
        <v>0</v>
      </c>
      <c r="BJ265" s="18" t="s">
        <v>84</v>
      </c>
      <c r="BK265" s="207">
        <f>ROUND(I265*H265,2)</f>
        <v>13272.58</v>
      </c>
      <c r="BL265" s="18" t="s">
        <v>155</v>
      </c>
      <c r="BM265" s="206" t="s">
        <v>378</v>
      </c>
    </row>
    <row r="266" spans="1:65" s="2" customFormat="1" ht="16.5" customHeight="1">
      <c r="A266" s="33"/>
      <c r="B266" s="34"/>
      <c r="C266" s="196" t="s">
        <v>379</v>
      </c>
      <c r="D266" s="196" t="s">
        <v>150</v>
      </c>
      <c r="E266" s="197" t="s">
        <v>380</v>
      </c>
      <c r="F266" s="198" t="s">
        <v>381</v>
      </c>
      <c r="G266" s="199" t="s">
        <v>153</v>
      </c>
      <c r="H266" s="200">
        <v>47121.599999999999</v>
      </c>
      <c r="I266" s="201">
        <v>0.35</v>
      </c>
      <c r="J266" s="201">
        <f>ROUND(I266*H266,2)</f>
        <v>16492.560000000001</v>
      </c>
      <c r="K266" s="198" t="s">
        <v>251</v>
      </c>
      <c r="L266" s="36"/>
      <c r="M266" s="202" t="s">
        <v>1</v>
      </c>
      <c r="N266" s="203" t="s">
        <v>41</v>
      </c>
      <c r="O266" s="204">
        <v>0</v>
      </c>
      <c r="P266" s="204">
        <f>O266*H266</f>
        <v>0</v>
      </c>
      <c r="Q266" s="204">
        <v>0</v>
      </c>
      <c r="R266" s="204">
        <f>Q266*H266</f>
        <v>0</v>
      </c>
      <c r="S266" s="204">
        <v>0</v>
      </c>
      <c r="T266" s="205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206" t="s">
        <v>155</v>
      </c>
      <c r="AT266" s="206" t="s">
        <v>150</v>
      </c>
      <c r="AU266" s="206" t="s">
        <v>86</v>
      </c>
      <c r="AY266" s="18" t="s">
        <v>148</v>
      </c>
      <c r="BE266" s="207">
        <f>IF(N266="základní",J266,0)</f>
        <v>16492.560000000001</v>
      </c>
      <c r="BF266" s="207">
        <f>IF(N266="snížená",J266,0)</f>
        <v>0</v>
      </c>
      <c r="BG266" s="207">
        <f>IF(N266="zákl. přenesená",J266,0)</f>
        <v>0</v>
      </c>
      <c r="BH266" s="207">
        <f>IF(N266="sníž. přenesená",J266,0)</f>
        <v>0</v>
      </c>
      <c r="BI266" s="207">
        <f>IF(N266="nulová",J266,0)</f>
        <v>0</v>
      </c>
      <c r="BJ266" s="18" t="s">
        <v>84</v>
      </c>
      <c r="BK266" s="207">
        <f>ROUND(I266*H266,2)</f>
        <v>16492.560000000001</v>
      </c>
      <c r="BL266" s="18" t="s">
        <v>155</v>
      </c>
      <c r="BM266" s="206" t="s">
        <v>382</v>
      </c>
    </row>
    <row r="267" spans="1:65" s="14" customFormat="1" ht="11.25">
      <c r="B267" s="218"/>
      <c r="C267" s="219"/>
      <c r="D267" s="210" t="s">
        <v>157</v>
      </c>
      <c r="E267" s="220" t="s">
        <v>1</v>
      </c>
      <c r="F267" s="221" t="s">
        <v>370</v>
      </c>
      <c r="G267" s="219"/>
      <c r="H267" s="222">
        <v>47121.599999999999</v>
      </c>
      <c r="I267" s="219"/>
      <c r="J267" s="219"/>
      <c r="K267" s="219"/>
      <c r="L267" s="223"/>
      <c r="M267" s="224"/>
      <c r="N267" s="225"/>
      <c r="O267" s="225"/>
      <c r="P267" s="225"/>
      <c r="Q267" s="225"/>
      <c r="R267" s="225"/>
      <c r="S267" s="225"/>
      <c r="T267" s="226"/>
      <c r="AT267" s="227" t="s">
        <v>157</v>
      </c>
      <c r="AU267" s="227" t="s">
        <v>86</v>
      </c>
      <c r="AV267" s="14" t="s">
        <v>86</v>
      </c>
      <c r="AW267" s="14" t="s">
        <v>29</v>
      </c>
      <c r="AX267" s="14" t="s">
        <v>84</v>
      </c>
      <c r="AY267" s="227" t="s">
        <v>148</v>
      </c>
    </row>
    <row r="268" spans="1:65" s="2" customFormat="1" ht="16.5" customHeight="1">
      <c r="A268" s="33"/>
      <c r="B268" s="34"/>
      <c r="C268" s="196" t="s">
        <v>383</v>
      </c>
      <c r="D268" s="196" t="s">
        <v>150</v>
      </c>
      <c r="E268" s="197" t="s">
        <v>384</v>
      </c>
      <c r="F268" s="198" t="s">
        <v>385</v>
      </c>
      <c r="G268" s="199" t="s">
        <v>153</v>
      </c>
      <c r="H268" s="200">
        <v>785.36</v>
      </c>
      <c r="I268" s="201">
        <v>11.4</v>
      </c>
      <c r="J268" s="201">
        <f>ROUND(I268*H268,2)</f>
        <v>8953.1</v>
      </c>
      <c r="K268" s="198" t="s">
        <v>251</v>
      </c>
      <c r="L268" s="36"/>
      <c r="M268" s="202" t="s">
        <v>1</v>
      </c>
      <c r="N268" s="203" t="s">
        <v>41</v>
      </c>
      <c r="O268" s="204">
        <v>3.3000000000000002E-2</v>
      </c>
      <c r="P268" s="204">
        <f>O268*H268</f>
        <v>25.916880000000003</v>
      </c>
      <c r="Q268" s="204">
        <v>0</v>
      </c>
      <c r="R268" s="204">
        <f>Q268*H268</f>
        <v>0</v>
      </c>
      <c r="S268" s="204">
        <v>0</v>
      </c>
      <c r="T268" s="205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206" t="s">
        <v>155</v>
      </c>
      <c r="AT268" s="206" t="s">
        <v>150</v>
      </c>
      <c r="AU268" s="206" t="s">
        <v>86</v>
      </c>
      <c r="AY268" s="18" t="s">
        <v>148</v>
      </c>
      <c r="BE268" s="207">
        <f>IF(N268="základní",J268,0)</f>
        <v>8953.1</v>
      </c>
      <c r="BF268" s="207">
        <f>IF(N268="snížená",J268,0)</f>
        <v>0</v>
      </c>
      <c r="BG268" s="207">
        <f>IF(N268="zákl. přenesená",J268,0)</f>
        <v>0</v>
      </c>
      <c r="BH268" s="207">
        <f>IF(N268="sníž. přenesená",J268,0)</f>
        <v>0</v>
      </c>
      <c r="BI268" s="207">
        <f>IF(N268="nulová",J268,0)</f>
        <v>0</v>
      </c>
      <c r="BJ268" s="18" t="s">
        <v>84</v>
      </c>
      <c r="BK268" s="207">
        <f>ROUND(I268*H268,2)</f>
        <v>8953.1</v>
      </c>
      <c r="BL268" s="18" t="s">
        <v>155</v>
      </c>
      <c r="BM268" s="206" t="s">
        <v>386</v>
      </c>
    </row>
    <row r="269" spans="1:65" s="2" customFormat="1" ht="16.5" customHeight="1">
      <c r="A269" s="33"/>
      <c r="B269" s="34"/>
      <c r="C269" s="196" t="s">
        <v>387</v>
      </c>
      <c r="D269" s="196" t="s">
        <v>150</v>
      </c>
      <c r="E269" s="197" t="s">
        <v>388</v>
      </c>
      <c r="F269" s="198" t="s">
        <v>389</v>
      </c>
      <c r="G269" s="199" t="s">
        <v>294</v>
      </c>
      <c r="H269" s="200">
        <v>45</v>
      </c>
      <c r="I269" s="201">
        <v>125</v>
      </c>
      <c r="J269" s="201">
        <f>ROUND(I269*H269,2)</f>
        <v>5625</v>
      </c>
      <c r="K269" s="198" t="s">
        <v>251</v>
      </c>
      <c r="L269" s="36"/>
      <c r="M269" s="202" t="s">
        <v>1</v>
      </c>
      <c r="N269" s="203" t="s">
        <v>41</v>
      </c>
      <c r="O269" s="204">
        <v>0.34300000000000003</v>
      </c>
      <c r="P269" s="204">
        <f>O269*H269</f>
        <v>15.435</v>
      </c>
      <c r="Q269" s="204">
        <v>0</v>
      </c>
      <c r="R269" s="204">
        <f>Q269*H269</f>
        <v>0</v>
      </c>
      <c r="S269" s="204">
        <v>0</v>
      </c>
      <c r="T269" s="205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206" t="s">
        <v>155</v>
      </c>
      <c r="AT269" s="206" t="s">
        <v>150</v>
      </c>
      <c r="AU269" s="206" t="s">
        <v>86</v>
      </c>
      <c r="AY269" s="18" t="s">
        <v>148</v>
      </c>
      <c r="BE269" s="207">
        <f>IF(N269="základní",J269,0)</f>
        <v>5625</v>
      </c>
      <c r="BF269" s="207">
        <f>IF(N269="snížená",J269,0)</f>
        <v>0</v>
      </c>
      <c r="BG269" s="207">
        <f>IF(N269="zákl. přenesená",J269,0)</f>
        <v>0</v>
      </c>
      <c r="BH269" s="207">
        <f>IF(N269="sníž. přenesená",J269,0)</f>
        <v>0</v>
      </c>
      <c r="BI269" s="207">
        <f>IF(N269="nulová",J269,0)</f>
        <v>0</v>
      </c>
      <c r="BJ269" s="18" t="s">
        <v>84</v>
      </c>
      <c r="BK269" s="207">
        <f>ROUND(I269*H269,2)</f>
        <v>5625</v>
      </c>
      <c r="BL269" s="18" t="s">
        <v>155</v>
      </c>
      <c r="BM269" s="206" t="s">
        <v>390</v>
      </c>
    </row>
    <row r="270" spans="1:65" s="2" customFormat="1" ht="24" customHeight="1">
      <c r="A270" s="33"/>
      <c r="B270" s="34"/>
      <c r="C270" s="196" t="s">
        <v>391</v>
      </c>
      <c r="D270" s="196" t="s">
        <v>150</v>
      </c>
      <c r="E270" s="197" t="s">
        <v>392</v>
      </c>
      <c r="F270" s="198" t="s">
        <v>393</v>
      </c>
      <c r="G270" s="199" t="s">
        <v>294</v>
      </c>
      <c r="H270" s="200">
        <v>2700</v>
      </c>
      <c r="I270" s="201">
        <v>2.42</v>
      </c>
      <c r="J270" s="201">
        <f>ROUND(I270*H270,2)</f>
        <v>6534</v>
      </c>
      <c r="K270" s="198" t="s">
        <v>251</v>
      </c>
      <c r="L270" s="36"/>
      <c r="M270" s="202" t="s">
        <v>1</v>
      </c>
      <c r="N270" s="203" t="s">
        <v>41</v>
      </c>
      <c r="O270" s="204">
        <v>0</v>
      </c>
      <c r="P270" s="204">
        <f>O270*H270</f>
        <v>0</v>
      </c>
      <c r="Q270" s="204">
        <v>0</v>
      </c>
      <c r="R270" s="204">
        <f>Q270*H270</f>
        <v>0</v>
      </c>
      <c r="S270" s="204">
        <v>0</v>
      </c>
      <c r="T270" s="205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206" t="s">
        <v>155</v>
      </c>
      <c r="AT270" s="206" t="s">
        <v>150</v>
      </c>
      <c r="AU270" s="206" t="s">
        <v>86</v>
      </c>
      <c r="AY270" s="18" t="s">
        <v>148</v>
      </c>
      <c r="BE270" s="207">
        <f>IF(N270="základní",J270,0)</f>
        <v>6534</v>
      </c>
      <c r="BF270" s="207">
        <f>IF(N270="snížená",J270,0)</f>
        <v>0</v>
      </c>
      <c r="BG270" s="207">
        <f>IF(N270="zákl. přenesená",J270,0)</f>
        <v>0</v>
      </c>
      <c r="BH270" s="207">
        <f>IF(N270="sníž. přenesená",J270,0)</f>
        <v>0</v>
      </c>
      <c r="BI270" s="207">
        <f>IF(N270="nulová",J270,0)</f>
        <v>0</v>
      </c>
      <c r="BJ270" s="18" t="s">
        <v>84</v>
      </c>
      <c r="BK270" s="207">
        <f>ROUND(I270*H270,2)</f>
        <v>6534</v>
      </c>
      <c r="BL270" s="18" t="s">
        <v>155</v>
      </c>
      <c r="BM270" s="206" t="s">
        <v>394</v>
      </c>
    </row>
    <row r="271" spans="1:65" s="14" customFormat="1" ht="11.25">
      <c r="B271" s="218"/>
      <c r="C271" s="219"/>
      <c r="D271" s="210" t="s">
        <v>157</v>
      </c>
      <c r="E271" s="220" t="s">
        <v>1</v>
      </c>
      <c r="F271" s="221" t="s">
        <v>395</v>
      </c>
      <c r="G271" s="219"/>
      <c r="H271" s="222">
        <v>2700</v>
      </c>
      <c r="I271" s="219"/>
      <c r="J271" s="219"/>
      <c r="K271" s="219"/>
      <c r="L271" s="223"/>
      <c r="M271" s="224"/>
      <c r="N271" s="225"/>
      <c r="O271" s="225"/>
      <c r="P271" s="225"/>
      <c r="Q271" s="225"/>
      <c r="R271" s="225"/>
      <c r="S271" s="225"/>
      <c r="T271" s="226"/>
      <c r="AT271" s="227" t="s">
        <v>157</v>
      </c>
      <c r="AU271" s="227" t="s">
        <v>86</v>
      </c>
      <c r="AV271" s="14" t="s">
        <v>86</v>
      </c>
      <c r="AW271" s="14" t="s">
        <v>29</v>
      </c>
      <c r="AX271" s="14" t="s">
        <v>84</v>
      </c>
      <c r="AY271" s="227" t="s">
        <v>148</v>
      </c>
    </row>
    <row r="272" spans="1:65" s="2" customFormat="1" ht="16.5" customHeight="1">
      <c r="A272" s="33"/>
      <c r="B272" s="34"/>
      <c r="C272" s="196" t="s">
        <v>396</v>
      </c>
      <c r="D272" s="196" t="s">
        <v>150</v>
      </c>
      <c r="E272" s="197" t="s">
        <v>397</v>
      </c>
      <c r="F272" s="198" t="s">
        <v>398</v>
      </c>
      <c r="G272" s="199" t="s">
        <v>294</v>
      </c>
      <c r="H272" s="200">
        <v>45</v>
      </c>
      <c r="I272" s="201">
        <v>69.7</v>
      </c>
      <c r="J272" s="201">
        <f>ROUND(I272*H272,2)</f>
        <v>3136.5</v>
      </c>
      <c r="K272" s="198" t="s">
        <v>251</v>
      </c>
      <c r="L272" s="36"/>
      <c r="M272" s="202" t="s">
        <v>1</v>
      </c>
      <c r="N272" s="203" t="s">
        <v>41</v>
      </c>
      <c r="O272" s="204">
        <v>0.192</v>
      </c>
      <c r="P272" s="204">
        <f>O272*H272</f>
        <v>8.64</v>
      </c>
      <c r="Q272" s="204">
        <v>0</v>
      </c>
      <c r="R272" s="204">
        <f>Q272*H272</f>
        <v>0</v>
      </c>
      <c r="S272" s="204">
        <v>0</v>
      </c>
      <c r="T272" s="205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206" t="s">
        <v>155</v>
      </c>
      <c r="AT272" s="206" t="s">
        <v>150</v>
      </c>
      <c r="AU272" s="206" t="s">
        <v>86</v>
      </c>
      <c r="AY272" s="18" t="s">
        <v>148</v>
      </c>
      <c r="BE272" s="207">
        <f>IF(N272="základní",J272,0)</f>
        <v>3136.5</v>
      </c>
      <c r="BF272" s="207">
        <f>IF(N272="snížená",J272,0)</f>
        <v>0</v>
      </c>
      <c r="BG272" s="207">
        <f>IF(N272="zákl. přenesená",J272,0)</f>
        <v>0</v>
      </c>
      <c r="BH272" s="207">
        <f>IF(N272="sníž. přenesená",J272,0)</f>
        <v>0</v>
      </c>
      <c r="BI272" s="207">
        <f>IF(N272="nulová",J272,0)</f>
        <v>0</v>
      </c>
      <c r="BJ272" s="18" t="s">
        <v>84</v>
      </c>
      <c r="BK272" s="207">
        <f>ROUND(I272*H272,2)</f>
        <v>3136.5</v>
      </c>
      <c r="BL272" s="18" t="s">
        <v>155</v>
      </c>
      <c r="BM272" s="206" t="s">
        <v>399</v>
      </c>
    </row>
    <row r="273" spans="1:65" s="2" customFormat="1" ht="16.5" customHeight="1">
      <c r="A273" s="33"/>
      <c r="B273" s="34"/>
      <c r="C273" s="196" t="s">
        <v>400</v>
      </c>
      <c r="D273" s="196" t="s">
        <v>150</v>
      </c>
      <c r="E273" s="197" t="s">
        <v>401</v>
      </c>
      <c r="F273" s="198" t="s">
        <v>402</v>
      </c>
      <c r="G273" s="199" t="s">
        <v>153</v>
      </c>
      <c r="H273" s="200">
        <v>148</v>
      </c>
      <c r="I273" s="201">
        <v>2.82</v>
      </c>
      <c r="J273" s="201">
        <f>ROUND(I273*H273,2)</f>
        <v>417.36</v>
      </c>
      <c r="K273" s="198" t="s">
        <v>251</v>
      </c>
      <c r="L273" s="36"/>
      <c r="M273" s="202" t="s">
        <v>1</v>
      </c>
      <c r="N273" s="203" t="s">
        <v>41</v>
      </c>
      <c r="O273" s="204">
        <v>8.9999999999999993E-3</v>
      </c>
      <c r="P273" s="204">
        <f>O273*H273</f>
        <v>1.3319999999999999</v>
      </c>
      <c r="Q273" s="204">
        <v>0</v>
      </c>
      <c r="R273" s="204">
        <f>Q273*H273</f>
        <v>0</v>
      </c>
      <c r="S273" s="204">
        <v>0</v>
      </c>
      <c r="T273" s="20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206" t="s">
        <v>155</v>
      </c>
      <c r="AT273" s="206" t="s">
        <v>150</v>
      </c>
      <c r="AU273" s="206" t="s">
        <v>86</v>
      </c>
      <c r="AY273" s="18" t="s">
        <v>148</v>
      </c>
      <c r="BE273" s="207">
        <f>IF(N273="základní",J273,0)</f>
        <v>417.36</v>
      </c>
      <c r="BF273" s="207">
        <f>IF(N273="snížená",J273,0)</f>
        <v>0</v>
      </c>
      <c r="BG273" s="207">
        <f>IF(N273="zákl. přenesená",J273,0)</f>
        <v>0</v>
      </c>
      <c r="BH273" s="207">
        <f>IF(N273="sníž. přenesená",J273,0)</f>
        <v>0</v>
      </c>
      <c r="BI273" s="207">
        <f>IF(N273="nulová",J273,0)</f>
        <v>0</v>
      </c>
      <c r="BJ273" s="18" t="s">
        <v>84</v>
      </c>
      <c r="BK273" s="207">
        <f>ROUND(I273*H273,2)</f>
        <v>417.36</v>
      </c>
      <c r="BL273" s="18" t="s">
        <v>155</v>
      </c>
      <c r="BM273" s="206" t="s">
        <v>403</v>
      </c>
    </row>
    <row r="274" spans="1:65" s="2" customFormat="1" ht="24" customHeight="1">
      <c r="A274" s="33"/>
      <c r="B274" s="34"/>
      <c r="C274" s="196" t="s">
        <v>404</v>
      </c>
      <c r="D274" s="196" t="s">
        <v>150</v>
      </c>
      <c r="E274" s="197" t="s">
        <v>405</v>
      </c>
      <c r="F274" s="198" t="s">
        <v>406</v>
      </c>
      <c r="G274" s="199" t="s">
        <v>407</v>
      </c>
      <c r="H274" s="200">
        <v>1</v>
      </c>
      <c r="I274" s="201">
        <v>15000</v>
      </c>
      <c r="J274" s="201">
        <f>ROUND(I274*H274,2)</f>
        <v>15000</v>
      </c>
      <c r="K274" s="198" t="s">
        <v>1</v>
      </c>
      <c r="L274" s="36"/>
      <c r="M274" s="202" t="s">
        <v>1</v>
      </c>
      <c r="N274" s="203" t="s">
        <v>41</v>
      </c>
      <c r="O274" s="204">
        <v>0.16300000000000001</v>
      </c>
      <c r="P274" s="204">
        <f>O274*H274</f>
        <v>0.16300000000000001</v>
      </c>
      <c r="Q274" s="204">
        <v>1.0000000000000001E-5</v>
      </c>
      <c r="R274" s="204">
        <f>Q274*H274</f>
        <v>1.0000000000000001E-5</v>
      </c>
      <c r="S274" s="204">
        <v>0</v>
      </c>
      <c r="T274" s="205">
        <f>S274*H274</f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206" t="s">
        <v>155</v>
      </c>
      <c r="AT274" s="206" t="s">
        <v>150</v>
      </c>
      <c r="AU274" s="206" t="s">
        <v>86</v>
      </c>
      <c r="AY274" s="18" t="s">
        <v>148</v>
      </c>
      <c r="BE274" s="207">
        <f>IF(N274="základní",J274,0)</f>
        <v>15000</v>
      </c>
      <c r="BF274" s="207">
        <f>IF(N274="snížená",J274,0)</f>
        <v>0</v>
      </c>
      <c r="BG274" s="207">
        <f>IF(N274="zákl. přenesená",J274,0)</f>
        <v>0</v>
      </c>
      <c r="BH274" s="207">
        <f>IF(N274="sníž. přenesená",J274,0)</f>
        <v>0</v>
      </c>
      <c r="BI274" s="207">
        <f>IF(N274="nulová",J274,0)</f>
        <v>0</v>
      </c>
      <c r="BJ274" s="18" t="s">
        <v>84</v>
      </c>
      <c r="BK274" s="207">
        <f>ROUND(I274*H274,2)</f>
        <v>15000</v>
      </c>
      <c r="BL274" s="18" t="s">
        <v>155</v>
      </c>
      <c r="BM274" s="206" t="s">
        <v>408</v>
      </c>
    </row>
    <row r="275" spans="1:65" s="2" customFormat="1" ht="36" customHeight="1">
      <c r="A275" s="33"/>
      <c r="B275" s="34"/>
      <c r="C275" s="196" t="s">
        <v>409</v>
      </c>
      <c r="D275" s="196" t="s">
        <v>150</v>
      </c>
      <c r="E275" s="197" t="s">
        <v>410</v>
      </c>
      <c r="F275" s="198" t="s">
        <v>411</v>
      </c>
      <c r="G275" s="199" t="s">
        <v>153</v>
      </c>
      <c r="H275" s="200">
        <v>73.98</v>
      </c>
      <c r="I275" s="201">
        <v>165</v>
      </c>
      <c r="J275" s="201">
        <f>ROUND(I275*H275,2)</f>
        <v>12206.7</v>
      </c>
      <c r="K275" s="198" t="s">
        <v>251</v>
      </c>
      <c r="L275" s="36"/>
      <c r="M275" s="202" t="s">
        <v>1</v>
      </c>
      <c r="N275" s="203" t="s">
        <v>41</v>
      </c>
      <c r="O275" s="204">
        <v>0.35199999999999998</v>
      </c>
      <c r="P275" s="204">
        <f>O275*H275</f>
        <v>26.040959999999998</v>
      </c>
      <c r="Q275" s="204">
        <v>0</v>
      </c>
      <c r="R275" s="204">
        <f>Q275*H275</f>
        <v>0</v>
      </c>
      <c r="S275" s="204">
        <v>7.1999999999999995E-2</v>
      </c>
      <c r="T275" s="205">
        <f>S275*H275</f>
        <v>5.3265599999999997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206" t="s">
        <v>155</v>
      </c>
      <c r="AT275" s="206" t="s">
        <v>150</v>
      </c>
      <c r="AU275" s="206" t="s">
        <v>86</v>
      </c>
      <c r="AY275" s="18" t="s">
        <v>148</v>
      </c>
      <c r="BE275" s="207">
        <f>IF(N275="základní",J275,0)</f>
        <v>12206.7</v>
      </c>
      <c r="BF275" s="207">
        <f>IF(N275="snížená",J275,0)</f>
        <v>0</v>
      </c>
      <c r="BG275" s="207">
        <f>IF(N275="zákl. přenesená",J275,0)</f>
        <v>0</v>
      </c>
      <c r="BH275" s="207">
        <f>IF(N275="sníž. přenesená",J275,0)</f>
        <v>0</v>
      </c>
      <c r="BI275" s="207">
        <f>IF(N275="nulová",J275,0)</f>
        <v>0</v>
      </c>
      <c r="BJ275" s="18" t="s">
        <v>84</v>
      </c>
      <c r="BK275" s="207">
        <f>ROUND(I275*H275,2)</f>
        <v>12206.7</v>
      </c>
      <c r="BL275" s="18" t="s">
        <v>155</v>
      </c>
      <c r="BM275" s="206" t="s">
        <v>412</v>
      </c>
    </row>
    <row r="276" spans="1:65" s="13" customFormat="1" ht="11.25">
      <c r="B276" s="208"/>
      <c r="C276" s="209"/>
      <c r="D276" s="210" t="s">
        <v>157</v>
      </c>
      <c r="E276" s="211" t="s">
        <v>1</v>
      </c>
      <c r="F276" s="212" t="s">
        <v>413</v>
      </c>
      <c r="G276" s="209"/>
      <c r="H276" s="211" t="s">
        <v>1</v>
      </c>
      <c r="I276" s="209"/>
      <c r="J276" s="209"/>
      <c r="K276" s="209"/>
      <c r="L276" s="213"/>
      <c r="M276" s="214"/>
      <c r="N276" s="215"/>
      <c r="O276" s="215"/>
      <c r="P276" s="215"/>
      <c r="Q276" s="215"/>
      <c r="R276" s="215"/>
      <c r="S276" s="215"/>
      <c r="T276" s="216"/>
      <c r="AT276" s="217" t="s">
        <v>157</v>
      </c>
      <c r="AU276" s="217" t="s">
        <v>86</v>
      </c>
      <c r="AV276" s="13" t="s">
        <v>84</v>
      </c>
      <c r="AW276" s="13" t="s">
        <v>29</v>
      </c>
      <c r="AX276" s="13" t="s">
        <v>76</v>
      </c>
      <c r="AY276" s="217" t="s">
        <v>148</v>
      </c>
    </row>
    <row r="277" spans="1:65" s="14" customFormat="1" ht="11.25">
      <c r="B277" s="218"/>
      <c r="C277" s="219"/>
      <c r="D277" s="210" t="s">
        <v>157</v>
      </c>
      <c r="E277" s="220" t="s">
        <v>1</v>
      </c>
      <c r="F277" s="221" t="s">
        <v>414</v>
      </c>
      <c r="G277" s="219"/>
      <c r="H277" s="222">
        <v>38.774999999999999</v>
      </c>
      <c r="I277" s="219"/>
      <c r="J277" s="219"/>
      <c r="K277" s="219"/>
      <c r="L277" s="223"/>
      <c r="M277" s="224"/>
      <c r="N277" s="225"/>
      <c r="O277" s="225"/>
      <c r="P277" s="225"/>
      <c r="Q277" s="225"/>
      <c r="R277" s="225"/>
      <c r="S277" s="225"/>
      <c r="T277" s="226"/>
      <c r="AT277" s="227" t="s">
        <v>157</v>
      </c>
      <c r="AU277" s="227" t="s">
        <v>86</v>
      </c>
      <c r="AV277" s="14" t="s">
        <v>86</v>
      </c>
      <c r="AW277" s="14" t="s">
        <v>29</v>
      </c>
      <c r="AX277" s="14" t="s">
        <v>76</v>
      </c>
      <c r="AY277" s="227" t="s">
        <v>148</v>
      </c>
    </row>
    <row r="278" spans="1:65" s="14" customFormat="1" ht="11.25">
      <c r="B278" s="218"/>
      <c r="C278" s="219"/>
      <c r="D278" s="210" t="s">
        <v>157</v>
      </c>
      <c r="E278" s="220" t="s">
        <v>1</v>
      </c>
      <c r="F278" s="221" t="s">
        <v>415</v>
      </c>
      <c r="G278" s="219"/>
      <c r="H278" s="222">
        <v>9.6300000000000008</v>
      </c>
      <c r="I278" s="219"/>
      <c r="J278" s="219"/>
      <c r="K278" s="219"/>
      <c r="L278" s="223"/>
      <c r="M278" s="224"/>
      <c r="N278" s="225"/>
      <c r="O278" s="225"/>
      <c r="P278" s="225"/>
      <c r="Q278" s="225"/>
      <c r="R278" s="225"/>
      <c r="S278" s="225"/>
      <c r="T278" s="226"/>
      <c r="AT278" s="227" t="s">
        <v>157</v>
      </c>
      <c r="AU278" s="227" t="s">
        <v>86</v>
      </c>
      <c r="AV278" s="14" t="s">
        <v>86</v>
      </c>
      <c r="AW278" s="14" t="s">
        <v>29</v>
      </c>
      <c r="AX278" s="14" t="s">
        <v>76</v>
      </c>
      <c r="AY278" s="227" t="s">
        <v>148</v>
      </c>
    </row>
    <row r="279" spans="1:65" s="16" customFormat="1" ht="11.25">
      <c r="B279" s="247"/>
      <c r="C279" s="248"/>
      <c r="D279" s="210" t="s">
        <v>157</v>
      </c>
      <c r="E279" s="249" t="s">
        <v>1</v>
      </c>
      <c r="F279" s="250" t="s">
        <v>269</v>
      </c>
      <c r="G279" s="248"/>
      <c r="H279" s="251">
        <v>48.405000000000001</v>
      </c>
      <c r="I279" s="248"/>
      <c r="J279" s="248"/>
      <c r="K279" s="248"/>
      <c r="L279" s="252"/>
      <c r="M279" s="253"/>
      <c r="N279" s="254"/>
      <c r="O279" s="254"/>
      <c r="P279" s="254"/>
      <c r="Q279" s="254"/>
      <c r="R279" s="254"/>
      <c r="S279" s="254"/>
      <c r="T279" s="255"/>
      <c r="AT279" s="256" t="s">
        <v>157</v>
      </c>
      <c r="AU279" s="256" t="s">
        <v>86</v>
      </c>
      <c r="AV279" s="16" t="s">
        <v>167</v>
      </c>
      <c r="AW279" s="16" t="s">
        <v>29</v>
      </c>
      <c r="AX279" s="16" t="s">
        <v>76</v>
      </c>
      <c r="AY279" s="256" t="s">
        <v>148</v>
      </c>
    </row>
    <row r="280" spans="1:65" s="13" customFormat="1" ht="11.25">
      <c r="B280" s="208"/>
      <c r="C280" s="209"/>
      <c r="D280" s="210" t="s">
        <v>157</v>
      </c>
      <c r="E280" s="211" t="s">
        <v>1</v>
      </c>
      <c r="F280" s="212" t="s">
        <v>359</v>
      </c>
      <c r="G280" s="209"/>
      <c r="H280" s="211" t="s">
        <v>1</v>
      </c>
      <c r="I280" s="209"/>
      <c r="J280" s="209"/>
      <c r="K280" s="209"/>
      <c r="L280" s="213"/>
      <c r="M280" s="214"/>
      <c r="N280" s="215"/>
      <c r="O280" s="215"/>
      <c r="P280" s="215"/>
      <c r="Q280" s="215"/>
      <c r="R280" s="215"/>
      <c r="S280" s="215"/>
      <c r="T280" s="216"/>
      <c r="AT280" s="217" t="s">
        <v>157</v>
      </c>
      <c r="AU280" s="217" t="s">
        <v>86</v>
      </c>
      <c r="AV280" s="13" t="s">
        <v>84</v>
      </c>
      <c r="AW280" s="13" t="s">
        <v>29</v>
      </c>
      <c r="AX280" s="13" t="s">
        <v>76</v>
      </c>
      <c r="AY280" s="217" t="s">
        <v>148</v>
      </c>
    </row>
    <row r="281" spans="1:65" s="14" customFormat="1" ht="11.25">
      <c r="B281" s="218"/>
      <c r="C281" s="219"/>
      <c r="D281" s="210" t="s">
        <v>157</v>
      </c>
      <c r="E281" s="220" t="s">
        <v>1</v>
      </c>
      <c r="F281" s="221" t="s">
        <v>416</v>
      </c>
      <c r="G281" s="219"/>
      <c r="H281" s="222">
        <v>38.774999999999999</v>
      </c>
      <c r="I281" s="219"/>
      <c r="J281" s="219"/>
      <c r="K281" s="219"/>
      <c r="L281" s="223"/>
      <c r="M281" s="224"/>
      <c r="N281" s="225"/>
      <c r="O281" s="225"/>
      <c r="P281" s="225"/>
      <c r="Q281" s="225"/>
      <c r="R281" s="225"/>
      <c r="S281" s="225"/>
      <c r="T281" s="226"/>
      <c r="AT281" s="227" t="s">
        <v>157</v>
      </c>
      <c r="AU281" s="227" t="s">
        <v>86</v>
      </c>
      <c r="AV281" s="14" t="s">
        <v>86</v>
      </c>
      <c r="AW281" s="14" t="s">
        <v>29</v>
      </c>
      <c r="AX281" s="14" t="s">
        <v>76</v>
      </c>
      <c r="AY281" s="227" t="s">
        <v>148</v>
      </c>
    </row>
    <row r="282" spans="1:65" s="16" customFormat="1" ht="11.25">
      <c r="B282" s="247"/>
      <c r="C282" s="248"/>
      <c r="D282" s="210" t="s">
        <v>157</v>
      </c>
      <c r="E282" s="249" t="s">
        <v>1</v>
      </c>
      <c r="F282" s="250" t="s">
        <v>269</v>
      </c>
      <c r="G282" s="248"/>
      <c r="H282" s="251">
        <v>38.774999999999999</v>
      </c>
      <c r="I282" s="248"/>
      <c r="J282" s="248"/>
      <c r="K282" s="248"/>
      <c r="L282" s="252"/>
      <c r="M282" s="253"/>
      <c r="N282" s="254"/>
      <c r="O282" s="254"/>
      <c r="P282" s="254"/>
      <c r="Q282" s="254"/>
      <c r="R282" s="254"/>
      <c r="S282" s="254"/>
      <c r="T282" s="255"/>
      <c r="AT282" s="256" t="s">
        <v>157</v>
      </c>
      <c r="AU282" s="256" t="s">
        <v>86</v>
      </c>
      <c r="AV282" s="16" t="s">
        <v>167</v>
      </c>
      <c r="AW282" s="16" t="s">
        <v>29</v>
      </c>
      <c r="AX282" s="16" t="s">
        <v>76</v>
      </c>
      <c r="AY282" s="256" t="s">
        <v>148</v>
      </c>
    </row>
    <row r="283" spans="1:65" s="13" customFormat="1" ht="11.25">
      <c r="B283" s="208"/>
      <c r="C283" s="209"/>
      <c r="D283" s="210" t="s">
        <v>157</v>
      </c>
      <c r="E283" s="211" t="s">
        <v>1</v>
      </c>
      <c r="F283" s="212" t="s">
        <v>335</v>
      </c>
      <c r="G283" s="209"/>
      <c r="H283" s="211" t="s">
        <v>1</v>
      </c>
      <c r="I283" s="209"/>
      <c r="J283" s="209"/>
      <c r="K283" s="209"/>
      <c r="L283" s="213"/>
      <c r="M283" s="214"/>
      <c r="N283" s="215"/>
      <c r="O283" s="215"/>
      <c r="P283" s="215"/>
      <c r="Q283" s="215"/>
      <c r="R283" s="215"/>
      <c r="S283" s="215"/>
      <c r="T283" s="216"/>
      <c r="AT283" s="217" t="s">
        <v>157</v>
      </c>
      <c r="AU283" s="217" t="s">
        <v>86</v>
      </c>
      <c r="AV283" s="13" t="s">
        <v>84</v>
      </c>
      <c r="AW283" s="13" t="s">
        <v>29</v>
      </c>
      <c r="AX283" s="13" t="s">
        <v>76</v>
      </c>
      <c r="AY283" s="217" t="s">
        <v>148</v>
      </c>
    </row>
    <row r="284" spans="1:65" s="14" customFormat="1" ht="11.25">
      <c r="B284" s="218"/>
      <c r="C284" s="219"/>
      <c r="D284" s="210" t="s">
        <v>157</v>
      </c>
      <c r="E284" s="220" t="s">
        <v>1</v>
      </c>
      <c r="F284" s="221" t="s">
        <v>417</v>
      </c>
      <c r="G284" s="219"/>
      <c r="H284" s="222">
        <v>-6</v>
      </c>
      <c r="I284" s="219"/>
      <c r="J284" s="219"/>
      <c r="K284" s="219"/>
      <c r="L284" s="223"/>
      <c r="M284" s="224"/>
      <c r="N284" s="225"/>
      <c r="O284" s="225"/>
      <c r="P284" s="225"/>
      <c r="Q284" s="225"/>
      <c r="R284" s="225"/>
      <c r="S284" s="225"/>
      <c r="T284" s="226"/>
      <c r="AT284" s="227" t="s">
        <v>157</v>
      </c>
      <c r="AU284" s="227" t="s">
        <v>86</v>
      </c>
      <c r="AV284" s="14" t="s">
        <v>86</v>
      </c>
      <c r="AW284" s="14" t="s">
        <v>29</v>
      </c>
      <c r="AX284" s="14" t="s">
        <v>76</v>
      </c>
      <c r="AY284" s="227" t="s">
        <v>148</v>
      </c>
    </row>
    <row r="285" spans="1:65" s="14" customFormat="1" ht="11.25">
      <c r="B285" s="218"/>
      <c r="C285" s="219"/>
      <c r="D285" s="210" t="s">
        <v>157</v>
      </c>
      <c r="E285" s="220" t="s">
        <v>1</v>
      </c>
      <c r="F285" s="221" t="s">
        <v>418</v>
      </c>
      <c r="G285" s="219"/>
      <c r="H285" s="222">
        <v>-7.2</v>
      </c>
      <c r="I285" s="219"/>
      <c r="J285" s="219"/>
      <c r="K285" s="219"/>
      <c r="L285" s="223"/>
      <c r="M285" s="224"/>
      <c r="N285" s="225"/>
      <c r="O285" s="225"/>
      <c r="P285" s="225"/>
      <c r="Q285" s="225"/>
      <c r="R285" s="225"/>
      <c r="S285" s="225"/>
      <c r="T285" s="226"/>
      <c r="AT285" s="227" t="s">
        <v>157</v>
      </c>
      <c r="AU285" s="227" t="s">
        <v>86</v>
      </c>
      <c r="AV285" s="14" t="s">
        <v>86</v>
      </c>
      <c r="AW285" s="14" t="s">
        <v>29</v>
      </c>
      <c r="AX285" s="14" t="s">
        <v>76</v>
      </c>
      <c r="AY285" s="227" t="s">
        <v>148</v>
      </c>
    </row>
    <row r="286" spans="1:65" s="16" customFormat="1" ht="11.25">
      <c r="B286" s="247"/>
      <c r="C286" s="248"/>
      <c r="D286" s="210" t="s">
        <v>157</v>
      </c>
      <c r="E286" s="249" t="s">
        <v>1</v>
      </c>
      <c r="F286" s="250" t="s">
        <v>269</v>
      </c>
      <c r="G286" s="248"/>
      <c r="H286" s="251">
        <v>-13.2</v>
      </c>
      <c r="I286" s="248"/>
      <c r="J286" s="248"/>
      <c r="K286" s="248"/>
      <c r="L286" s="252"/>
      <c r="M286" s="253"/>
      <c r="N286" s="254"/>
      <c r="O286" s="254"/>
      <c r="P286" s="254"/>
      <c r="Q286" s="254"/>
      <c r="R286" s="254"/>
      <c r="S286" s="254"/>
      <c r="T286" s="255"/>
      <c r="AT286" s="256" t="s">
        <v>157</v>
      </c>
      <c r="AU286" s="256" t="s">
        <v>86</v>
      </c>
      <c r="AV286" s="16" t="s">
        <v>167</v>
      </c>
      <c r="AW286" s="16" t="s">
        <v>29</v>
      </c>
      <c r="AX286" s="16" t="s">
        <v>76</v>
      </c>
      <c r="AY286" s="256" t="s">
        <v>148</v>
      </c>
    </row>
    <row r="287" spans="1:65" s="15" customFormat="1" ht="11.25">
      <c r="B287" s="228"/>
      <c r="C287" s="229"/>
      <c r="D287" s="210" t="s">
        <v>157</v>
      </c>
      <c r="E287" s="230" t="s">
        <v>1</v>
      </c>
      <c r="F287" s="231" t="s">
        <v>162</v>
      </c>
      <c r="G287" s="229"/>
      <c r="H287" s="232">
        <v>73.98</v>
      </c>
      <c r="I287" s="229"/>
      <c r="J287" s="229"/>
      <c r="K287" s="229"/>
      <c r="L287" s="233"/>
      <c r="M287" s="234"/>
      <c r="N287" s="235"/>
      <c r="O287" s="235"/>
      <c r="P287" s="235"/>
      <c r="Q287" s="235"/>
      <c r="R287" s="235"/>
      <c r="S287" s="235"/>
      <c r="T287" s="236"/>
      <c r="AT287" s="237" t="s">
        <v>157</v>
      </c>
      <c r="AU287" s="237" t="s">
        <v>86</v>
      </c>
      <c r="AV287" s="15" t="s">
        <v>155</v>
      </c>
      <c r="AW287" s="15" t="s">
        <v>29</v>
      </c>
      <c r="AX287" s="15" t="s">
        <v>84</v>
      </c>
      <c r="AY287" s="237" t="s">
        <v>148</v>
      </c>
    </row>
    <row r="288" spans="1:65" s="2" customFormat="1" ht="16.5" customHeight="1">
      <c r="A288" s="33"/>
      <c r="B288" s="34"/>
      <c r="C288" s="196" t="s">
        <v>419</v>
      </c>
      <c r="D288" s="196" t="s">
        <v>150</v>
      </c>
      <c r="E288" s="197" t="s">
        <v>420</v>
      </c>
      <c r="F288" s="198" t="s">
        <v>421</v>
      </c>
      <c r="G288" s="199" t="s">
        <v>153</v>
      </c>
      <c r="H288" s="200">
        <v>73.98</v>
      </c>
      <c r="I288" s="201">
        <v>68.900000000000006</v>
      </c>
      <c r="J288" s="201">
        <f>ROUND(I288*H288,2)</f>
        <v>5097.22</v>
      </c>
      <c r="K288" s="198" t="s">
        <v>251</v>
      </c>
      <c r="L288" s="36"/>
      <c r="M288" s="202" t="s">
        <v>1</v>
      </c>
      <c r="N288" s="203" t="s">
        <v>41</v>
      </c>
      <c r="O288" s="204">
        <v>0.22</v>
      </c>
      <c r="P288" s="204">
        <f>O288*H288</f>
        <v>16.275600000000001</v>
      </c>
      <c r="Q288" s="204">
        <v>0</v>
      </c>
      <c r="R288" s="204">
        <f>Q288*H288</f>
        <v>0</v>
      </c>
      <c r="S288" s="204">
        <v>1.4E-2</v>
      </c>
      <c r="T288" s="205">
        <f>S288*H288</f>
        <v>1.03572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206" t="s">
        <v>155</v>
      </c>
      <c r="AT288" s="206" t="s">
        <v>150</v>
      </c>
      <c r="AU288" s="206" t="s">
        <v>86</v>
      </c>
      <c r="AY288" s="18" t="s">
        <v>148</v>
      </c>
      <c r="BE288" s="207">
        <f>IF(N288="základní",J288,0)</f>
        <v>5097.22</v>
      </c>
      <c r="BF288" s="207">
        <f>IF(N288="snížená",J288,0)</f>
        <v>0</v>
      </c>
      <c r="BG288" s="207">
        <f>IF(N288="zákl. přenesená",J288,0)</f>
        <v>0</v>
      </c>
      <c r="BH288" s="207">
        <f>IF(N288="sníž. přenesená",J288,0)</f>
        <v>0</v>
      </c>
      <c r="BI288" s="207">
        <f>IF(N288="nulová",J288,0)</f>
        <v>0</v>
      </c>
      <c r="BJ288" s="18" t="s">
        <v>84</v>
      </c>
      <c r="BK288" s="207">
        <f>ROUND(I288*H288,2)</f>
        <v>5097.22</v>
      </c>
      <c r="BL288" s="18" t="s">
        <v>155</v>
      </c>
      <c r="BM288" s="206" t="s">
        <v>422</v>
      </c>
    </row>
    <row r="289" spans="1:65" s="12" customFormat="1" ht="22.9" customHeight="1">
      <c r="B289" s="181"/>
      <c r="C289" s="182"/>
      <c r="D289" s="183" t="s">
        <v>75</v>
      </c>
      <c r="E289" s="194" t="s">
        <v>423</v>
      </c>
      <c r="F289" s="194" t="s">
        <v>424</v>
      </c>
      <c r="G289" s="182"/>
      <c r="H289" s="182"/>
      <c r="I289" s="182"/>
      <c r="J289" s="195">
        <f>BK289</f>
        <v>136888.35</v>
      </c>
      <c r="K289" s="182"/>
      <c r="L289" s="186"/>
      <c r="M289" s="187"/>
      <c r="N289" s="188"/>
      <c r="O289" s="188"/>
      <c r="P289" s="189">
        <f>P290</f>
        <v>438.25494999999995</v>
      </c>
      <c r="Q289" s="188"/>
      <c r="R289" s="189">
        <f>R290</f>
        <v>0</v>
      </c>
      <c r="S289" s="188"/>
      <c r="T289" s="190">
        <f>T290</f>
        <v>0</v>
      </c>
      <c r="AR289" s="191" t="s">
        <v>84</v>
      </c>
      <c r="AT289" s="192" t="s">
        <v>75</v>
      </c>
      <c r="AU289" s="192" t="s">
        <v>84</v>
      </c>
      <c r="AY289" s="191" t="s">
        <v>148</v>
      </c>
      <c r="BK289" s="193">
        <f>BK290</f>
        <v>136888.35</v>
      </c>
    </row>
    <row r="290" spans="1:65" s="2" customFormat="1" ht="16.5" customHeight="1">
      <c r="A290" s="33"/>
      <c r="B290" s="34"/>
      <c r="C290" s="196" t="s">
        <v>425</v>
      </c>
      <c r="D290" s="196" t="s">
        <v>150</v>
      </c>
      <c r="E290" s="197" t="s">
        <v>426</v>
      </c>
      <c r="F290" s="198" t="s">
        <v>427</v>
      </c>
      <c r="G290" s="199" t="s">
        <v>204</v>
      </c>
      <c r="H290" s="200">
        <v>106.11499999999999</v>
      </c>
      <c r="I290" s="201">
        <v>1290</v>
      </c>
      <c r="J290" s="201">
        <f>ROUND(I290*H290,2)</f>
        <v>136888.35</v>
      </c>
      <c r="K290" s="198" t="s">
        <v>251</v>
      </c>
      <c r="L290" s="36"/>
      <c r="M290" s="202" t="s">
        <v>1</v>
      </c>
      <c r="N290" s="203" t="s">
        <v>41</v>
      </c>
      <c r="O290" s="204">
        <v>4.13</v>
      </c>
      <c r="P290" s="204">
        <f>O290*H290</f>
        <v>438.25494999999995</v>
      </c>
      <c r="Q290" s="204">
        <v>0</v>
      </c>
      <c r="R290" s="204">
        <f>Q290*H290</f>
        <v>0</v>
      </c>
      <c r="S290" s="204">
        <v>0</v>
      </c>
      <c r="T290" s="205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206" t="s">
        <v>155</v>
      </c>
      <c r="AT290" s="206" t="s">
        <v>150</v>
      </c>
      <c r="AU290" s="206" t="s">
        <v>86</v>
      </c>
      <c r="AY290" s="18" t="s">
        <v>148</v>
      </c>
      <c r="BE290" s="207">
        <f>IF(N290="základní",J290,0)</f>
        <v>136888.35</v>
      </c>
      <c r="BF290" s="207">
        <f>IF(N290="snížená",J290,0)</f>
        <v>0</v>
      </c>
      <c r="BG290" s="207">
        <f>IF(N290="zákl. přenesená",J290,0)</f>
        <v>0</v>
      </c>
      <c r="BH290" s="207">
        <f>IF(N290="sníž. přenesená",J290,0)</f>
        <v>0</v>
      </c>
      <c r="BI290" s="207">
        <f>IF(N290="nulová",J290,0)</f>
        <v>0</v>
      </c>
      <c r="BJ290" s="18" t="s">
        <v>84</v>
      </c>
      <c r="BK290" s="207">
        <f>ROUND(I290*H290,2)</f>
        <v>136888.35</v>
      </c>
      <c r="BL290" s="18" t="s">
        <v>155</v>
      </c>
      <c r="BM290" s="206" t="s">
        <v>428</v>
      </c>
    </row>
    <row r="291" spans="1:65" s="12" customFormat="1" ht="25.9" customHeight="1">
      <c r="B291" s="181"/>
      <c r="C291" s="182"/>
      <c r="D291" s="183" t="s">
        <v>75</v>
      </c>
      <c r="E291" s="184" t="s">
        <v>429</v>
      </c>
      <c r="F291" s="184" t="s">
        <v>430</v>
      </c>
      <c r="G291" s="182"/>
      <c r="H291" s="182"/>
      <c r="I291" s="182"/>
      <c r="J291" s="185">
        <f>BK291</f>
        <v>354414.65</v>
      </c>
      <c r="K291" s="182"/>
      <c r="L291" s="186"/>
      <c r="M291" s="187"/>
      <c r="N291" s="188"/>
      <c r="O291" s="188"/>
      <c r="P291" s="189">
        <f>P292+P306+P324</f>
        <v>400.50541599999997</v>
      </c>
      <c r="Q291" s="188"/>
      <c r="R291" s="189">
        <f>R292+R306+R324</f>
        <v>1.248351</v>
      </c>
      <c r="S291" s="188"/>
      <c r="T291" s="190">
        <f>T292+T306+T324</f>
        <v>0.46047019999999994</v>
      </c>
      <c r="AR291" s="191" t="s">
        <v>86</v>
      </c>
      <c r="AT291" s="192" t="s">
        <v>75</v>
      </c>
      <c r="AU291" s="192" t="s">
        <v>76</v>
      </c>
      <c r="AY291" s="191" t="s">
        <v>148</v>
      </c>
      <c r="BK291" s="193">
        <f>BK292+BK306+BK324</f>
        <v>354414.65</v>
      </c>
    </row>
    <row r="292" spans="1:65" s="12" customFormat="1" ht="22.9" customHeight="1">
      <c r="B292" s="181"/>
      <c r="C292" s="182"/>
      <c r="D292" s="183" t="s">
        <v>75</v>
      </c>
      <c r="E292" s="194" t="s">
        <v>431</v>
      </c>
      <c r="F292" s="194" t="s">
        <v>432</v>
      </c>
      <c r="G292" s="182"/>
      <c r="H292" s="182"/>
      <c r="I292" s="182"/>
      <c r="J292" s="195">
        <f>BK292</f>
        <v>53133.2</v>
      </c>
      <c r="K292" s="182"/>
      <c r="L292" s="186"/>
      <c r="M292" s="187"/>
      <c r="N292" s="188"/>
      <c r="O292" s="188"/>
      <c r="P292" s="189">
        <f>SUM(P293:P305)</f>
        <v>42.85942</v>
      </c>
      <c r="Q292" s="188"/>
      <c r="R292" s="189">
        <f>SUM(R293:R305)</f>
        <v>0.32302839999999999</v>
      </c>
      <c r="S292" s="188"/>
      <c r="T292" s="190">
        <f>SUM(T293:T305)</f>
        <v>0</v>
      </c>
      <c r="AR292" s="191" t="s">
        <v>86</v>
      </c>
      <c r="AT292" s="192" t="s">
        <v>75</v>
      </c>
      <c r="AU292" s="192" t="s">
        <v>84</v>
      </c>
      <c r="AY292" s="191" t="s">
        <v>148</v>
      </c>
      <c r="BK292" s="193">
        <f>SUM(BK293:BK305)</f>
        <v>53133.2</v>
      </c>
    </row>
    <row r="293" spans="1:65" s="2" customFormat="1" ht="24" customHeight="1">
      <c r="A293" s="33"/>
      <c r="B293" s="34"/>
      <c r="C293" s="196" t="s">
        <v>433</v>
      </c>
      <c r="D293" s="196" t="s">
        <v>150</v>
      </c>
      <c r="E293" s="197" t="s">
        <v>434</v>
      </c>
      <c r="F293" s="198" t="s">
        <v>435</v>
      </c>
      <c r="G293" s="199" t="s">
        <v>153</v>
      </c>
      <c r="H293" s="200">
        <v>62.22</v>
      </c>
      <c r="I293" s="201">
        <v>415.95</v>
      </c>
      <c r="J293" s="201">
        <f>ROUND(I293*H293,2)</f>
        <v>25880.41</v>
      </c>
      <c r="K293" s="198" t="s">
        <v>154</v>
      </c>
      <c r="L293" s="36"/>
      <c r="M293" s="202" t="s">
        <v>1</v>
      </c>
      <c r="N293" s="203" t="s">
        <v>41</v>
      </c>
      <c r="O293" s="204">
        <v>0.19</v>
      </c>
      <c r="P293" s="204">
        <f>O293*H293</f>
        <v>11.8218</v>
      </c>
      <c r="Q293" s="204">
        <v>4.0000000000000001E-3</v>
      </c>
      <c r="R293" s="204">
        <f>Q293*H293</f>
        <v>0.24887999999999999</v>
      </c>
      <c r="S293" s="204">
        <v>0</v>
      </c>
      <c r="T293" s="205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206" t="s">
        <v>234</v>
      </c>
      <c r="AT293" s="206" t="s">
        <v>150</v>
      </c>
      <c r="AU293" s="206" t="s">
        <v>86</v>
      </c>
      <c r="AY293" s="18" t="s">
        <v>148</v>
      </c>
      <c r="BE293" s="207">
        <f>IF(N293="základní",J293,0)</f>
        <v>25880.41</v>
      </c>
      <c r="BF293" s="207">
        <f>IF(N293="snížená",J293,0)</f>
        <v>0</v>
      </c>
      <c r="BG293" s="207">
        <f>IF(N293="zákl. přenesená",J293,0)</f>
        <v>0</v>
      </c>
      <c r="BH293" s="207">
        <f>IF(N293="sníž. přenesená",J293,0)</f>
        <v>0</v>
      </c>
      <c r="BI293" s="207">
        <f>IF(N293="nulová",J293,0)</f>
        <v>0</v>
      </c>
      <c r="BJ293" s="18" t="s">
        <v>84</v>
      </c>
      <c r="BK293" s="207">
        <f>ROUND(I293*H293,2)</f>
        <v>25880.41</v>
      </c>
      <c r="BL293" s="18" t="s">
        <v>234</v>
      </c>
      <c r="BM293" s="206" t="s">
        <v>436</v>
      </c>
    </row>
    <row r="294" spans="1:65" s="14" customFormat="1" ht="11.25">
      <c r="B294" s="218"/>
      <c r="C294" s="219"/>
      <c r="D294" s="210" t="s">
        <v>157</v>
      </c>
      <c r="E294" s="220" t="s">
        <v>1</v>
      </c>
      <c r="F294" s="221" t="s">
        <v>437</v>
      </c>
      <c r="G294" s="219"/>
      <c r="H294" s="222">
        <v>62.22</v>
      </c>
      <c r="I294" s="219"/>
      <c r="J294" s="219"/>
      <c r="K294" s="219"/>
      <c r="L294" s="223"/>
      <c r="M294" s="224"/>
      <c r="N294" s="225"/>
      <c r="O294" s="225"/>
      <c r="P294" s="225"/>
      <c r="Q294" s="225"/>
      <c r="R294" s="225"/>
      <c r="S294" s="225"/>
      <c r="T294" s="226"/>
      <c r="AT294" s="227" t="s">
        <v>157</v>
      </c>
      <c r="AU294" s="227" t="s">
        <v>86</v>
      </c>
      <c r="AV294" s="14" t="s">
        <v>86</v>
      </c>
      <c r="AW294" s="14" t="s">
        <v>29</v>
      </c>
      <c r="AX294" s="14" t="s">
        <v>76</v>
      </c>
      <c r="AY294" s="227" t="s">
        <v>148</v>
      </c>
    </row>
    <row r="295" spans="1:65" s="15" customFormat="1" ht="11.25">
      <c r="B295" s="228"/>
      <c r="C295" s="229"/>
      <c r="D295" s="210" t="s">
        <v>157</v>
      </c>
      <c r="E295" s="230" t="s">
        <v>1</v>
      </c>
      <c r="F295" s="231" t="s">
        <v>162</v>
      </c>
      <c r="G295" s="229"/>
      <c r="H295" s="232">
        <v>62.22</v>
      </c>
      <c r="I295" s="229"/>
      <c r="J295" s="229"/>
      <c r="K295" s="229"/>
      <c r="L295" s="233"/>
      <c r="M295" s="234"/>
      <c r="N295" s="235"/>
      <c r="O295" s="235"/>
      <c r="P295" s="235"/>
      <c r="Q295" s="235"/>
      <c r="R295" s="235"/>
      <c r="S295" s="235"/>
      <c r="T295" s="236"/>
      <c r="AT295" s="237" t="s">
        <v>157</v>
      </c>
      <c r="AU295" s="237" t="s">
        <v>86</v>
      </c>
      <c r="AV295" s="15" t="s">
        <v>155</v>
      </c>
      <c r="AW295" s="15" t="s">
        <v>29</v>
      </c>
      <c r="AX295" s="15" t="s">
        <v>84</v>
      </c>
      <c r="AY295" s="237" t="s">
        <v>148</v>
      </c>
    </row>
    <row r="296" spans="1:65" s="2" customFormat="1" ht="16.5" customHeight="1">
      <c r="A296" s="33"/>
      <c r="B296" s="34"/>
      <c r="C296" s="196" t="s">
        <v>438</v>
      </c>
      <c r="D296" s="196" t="s">
        <v>150</v>
      </c>
      <c r="E296" s="197" t="s">
        <v>439</v>
      </c>
      <c r="F296" s="198" t="s">
        <v>440</v>
      </c>
      <c r="G296" s="199" t="s">
        <v>294</v>
      </c>
      <c r="H296" s="200">
        <v>81.849999999999994</v>
      </c>
      <c r="I296" s="201">
        <v>32.799999999999997</v>
      </c>
      <c r="J296" s="201">
        <f>ROUND(I296*H296,2)</f>
        <v>2684.68</v>
      </c>
      <c r="K296" s="198" t="s">
        <v>154</v>
      </c>
      <c r="L296" s="36"/>
      <c r="M296" s="202" t="s">
        <v>1</v>
      </c>
      <c r="N296" s="203" t="s">
        <v>41</v>
      </c>
      <c r="O296" s="204">
        <v>0.05</v>
      </c>
      <c r="P296" s="204">
        <f>O296*H296</f>
        <v>4.0925000000000002</v>
      </c>
      <c r="Q296" s="204">
        <v>8.0000000000000007E-5</v>
      </c>
      <c r="R296" s="204">
        <f>Q296*H296</f>
        <v>6.548E-3</v>
      </c>
      <c r="S296" s="204">
        <v>0</v>
      </c>
      <c r="T296" s="205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206" t="s">
        <v>234</v>
      </c>
      <c r="AT296" s="206" t="s">
        <v>150</v>
      </c>
      <c r="AU296" s="206" t="s">
        <v>86</v>
      </c>
      <c r="AY296" s="18" t="s">
        <v>148</v>
      </c>
      <c r="BE296" s="207">
        <f>IF(N296="základní",J296,0)</f>
        <v>2684.68</v>
      </c>
      <c r="BF296" s="207">
        <f>IF(N296="snížená",J296,0)</f>
        <v>0</v>
      </c>
      <c r="BG296" s="207">
        <f>IF(N296="zákl. přenesená",J296,0)</f>
        <v>0</v>
      </c>
      <c r="BH296" s="207">
        <f>IF(N296="sníž. přenesená",J296,0)</f>
        <v>0</v>
      </c>
      <c r="BI296" s="207">
        <f>IF(N296="nulová",J296,0)</f>
        <v>0</v>
      </c>
      <c r="BJ296" s="18" t="s">
        <v>84</v>
      </c>
      <c r="BK296" s="207">
        <f>ROUND(I296*H296,2)</f>
        <v>2684.68</v>
      </c>
      <c r="BL296" s="18" t="s">
        <v>234</v>
      </c>
      <c r="BM296" s="206" t="s">
        <v>441</v>
      </c>
    </row>
    <row r="297" spans="1:65" s="2" customFormat="1" ht="16.5" customHeight="1">
      <c r="A297" s="33"/>
      <c r="B297" s="34"/>
      <c r="C297" s="238" t="s">
        <v>442</v>
      </c>
      <c r="D297" s="238" t="s">
        <v>226</v>
      </c>
      <c r="E297" s="239" t="s">
        <v>443</v>
      </c>
      <c r="F297" s="240" t="s">
        <v>444</v>
      </c>
      <c r="G297" s="241" t="s">
        <v>294</v>
      </c>
      <c r="H297" s="242">
        <v>81.849999999999994</v>
      </c>
      <c r="I297" s="243">
        <v>52.5</v>
      </c>
      <c r="J297" s="243">
        <f>ROUND(I297*H297,2)</f>
        <v>4297.13</v>
      </c>
      <c r="K297" s="240" t="s">
        <v>154</v>
      </c>
      <c r="L297" s="244"/>
      <c r="M297" s="245" t="s">
        <v>1</v>
      </c>
      <c r="N297" s="246" t="s">
        <v>41</v>
      </c>
      <c r="O297" s="204">
        <v>0</v>
      </c>
      <c r="P297" s="204">
        <f>O297*H297</f>
        <v>0</v>
      </c>
      <c r="Q297" s="204">
        <v>1.8000000000000001E-4</v>
      </c>
      <c r="R297" s="204">
        <f>Q297*H297</f>
        <v>1.4733E-2</v>
      </c>
      <c r="S297" s="204">
        <v>0</v>
      </c>
      <c r="T297" s="205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206" t="s">
        <v>338</v>
      </c>
      <c r="AT297" s="206" t="s">
        <v>226</v>
      </c>
      <c r="AU297" s="206" t="s">
        <v>86</v>
      </c>
      <c r="AY297" s="18" t="s">
        <v>148</v>
      </c>
      <c r="BE297" s="207">
        <f>IF(N297="základní",J297,0)</f>
        <v>4297.13</v>
      </c>
      <c r="BF297" s="207">
        <f>IF(N297="snížená",J297,0)</f>
        <v>0</v>
      </c>
      <c r="BG297" s="207">
        <f>IF(N297="zákl. přenesená",J297,0)</f>
        <v>0</v>
      </c>
      <c r="BH297" s="207">
        <f>IF(N297="sníž. přenesená",J297,0)</f>
        <v>0</v>
      </c>
      <c r="BI297" s="207">
        <f>IF(N297="nulová",J297,0)</f>
        <v>0</v>
      </c>
      <c r="BJ297" s="18" t="s">
        <v>84</v>
      </c>
      <c r="BK297" s="207">
        <f>ROUND(I297*H297,2)</f>
        <v>4297.13</v>
      </c>
      <c r="BL297" s="18" t="s">
        <v>234</v>
      </c>
      <c r="BM297" s="206" t="s">
        <v>445</v>
      </c>
    </row>
    <row r="298" spans="1:65" s="2" customFormat="1" ht="16.5" customHeight="1">
      <c r="A298" s="33"/>
      <c r="B298" s="34"/>
      <c r="C298" s="238" t="s">
        <v>446</v>
      </c>
      <c r="D298" s="238" t="s">
        <v>226</v>
      </c>
      <c r="E298" s="239" t="s">
        <v>447</v>
      </c>
      <c r="F298" s="240" t="s">
        <v>448</v>
      </c>
      <c r="G298" s="241" t="s">
        <v>449</v>
      </c>
      <c r="H298" s="242">
        <v>409.25</v>
      </c>
      <c r="I298" s="243">
        <v>2.66</v>
      </c>
      <c r="J298" s="243">
        <f>ROUND(I298*H298,2)</f>
        <v>1088.6099999999999</v>
      </c>
      <c r="K298" s="240" t="s">
        <v>154</v>
      </c>
      <c r="L298" s="244"/>
      <c r="M298" s="245" t="s">
        <v>1</v>
      </c>
      <c r="N298" s="246" t="s">
        <v>41</v>
      </c>
      <c r="O298" s="204">
        <v>0</v>
      </c>
      <c r="P298" s="204">
        <f>O298*H298</f>
        <v>0</v>
      </c>
      <c r="Q298" s="204">
        <v>2.0000000000000002E-5</v>
      </c>
      <c r="R298" s="204">
        <f>Q298*H298</f>
        <v>8.1850000000000013E-3</v>
      </c>
      <c r="S298" s="204">
        <v>0</v>
      </c>
      <c r="T298" s="205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206" t="s">
        <v>338</v>
      </c>
      <c r="AT298" s="206" t="s">
        <v>226</v>
      </c>
      <c r="AU298" s="206" t="s">
        <v>86</v>
      </c>
      <c r="AY298" s="18" t="s">
        <v>148</v>
      </c>
      <c r="BE298" s="207">
        <f>IF(N298="základní",J298,0)</f>
        <v>1088.6099999999999</v>
      </c>
      <c r="BF298" s="207">
        <f>IF(N298="snížená",J298,0)</f>
        <v>0</v>
      </c>
      <c r="BG298" s="207">
        <f>IF(N298="zákl. přenesená",J298,0)</f>
        <v>0</v>
      </c>
      <c r="BH298" s="207">
        <f>IF(N298="sníž. přenesená",J298,0)</f>
        <v>0</v>
      </c>
      <c r="BI298" s="207">
        <f>IF(N298="nulová",J298,0)</f>
        <v>0</v>
      </c>
      <c r="BJ298" s="18" t="s">
        <v>84</v>
      </c>
      <c r="BK298" s="207">
        <f>ROUND(I298*H298,2)</f>
        <v>1088.6099999999999</v>
      </c>
      <c r="BL298" s="18" t="s">
        <v>234</v>
      </c>
      <c r="BM298" s="206" t="s">
        <v>450</v>
      </c>
    </row>
    <row r="299" spans="1:65" s="2" customFormat="1" ht="24" customHeight="1">
      <c r="A299" s="33"/>
      <c r="B299" s="34"/>
      <c r="C299" s="196" t="s">
        <v>451</v>
      </c>
      <c r="D299" s="196" t="s">
        <v>150</v>
      </c>
      <c r="E299" s="197" t="s">
        <v>452</v>
      </c>
      <c r="F299" s="198" t="s">
        <v>453</v>
      </c>
      <c r="G299" s="199" t="s">
        <v>153</v>
      </c>
      <c r="H299" s="200">
        <v>62.22</v>
      </c>
      <c r="I299" s="201">
        <v>85.5</v>
      </c>
      <c r="J299" s="201">
        <f>ROUND(I299*H299,2)</f>
        <v>5319.81</v>
      </c>
      <c r="K299" s="198" t="s">
        <v>154</v>
      </c>
      <c r="L299" s="36"/>
      <c r="M299" s="202" t="s">
        <v>1</v>
      </c>
      <c r="N299" s="203" t="s">
        <v>41</v>
      </c>
      <c r="O299" s="204">
        <v>0.19600000000000001</v>
      </c>
      <c r="P299" s="204">
        <f>O299*H299</f>
        <v>12.195120000000001</v>
      </c>
      <c r="Q299" s="204">
        <v>0</v>
      </c>
      <c r="R299" s="204">
        <f>Q299*H299</f>
        <v>0</v>
      </c>
      <c r="S299" s="204">
        <v>0</v>
      </c>
      <c r="T299" s="205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206" t="s">
        <v>234</v>
      </c>
      <c r="AT299" s="206" t="s">
        <v>150</v>
      </c>
      <c r="AU299" s="206" t="s">
        <v>86</v>
      </c>
      <c r="AY299" s="18" t="s">
        <v>148</v>
      </c>
      <c r="BE299" s="207">
        <f>IF(N299="základní",J299,0)</f>
        <v>5319.81</v>
      </c>
      <c r="BF299" s="207">
        <f>IF(N299="snížená",J299,0)</f>
        <v>0</v>
      </c>
      <c r="BG299" s="207">
        <f>IF(N299="zákl. přenesená",J299,0)</f>
        <v>0</v>
      </c>
      <c r="BH299" s="207">
        <f>IF(N299="sníž. přenesená",J299,0)</f>
        <v>0</v>
      </c>
      <c r="BI299" s="207">
        <f>IF(N299="nulová",J299,0)</f>
        <v>0</v>
      </c>
      <c r="BJ299" s="18" t="s">
        <v>84</v>
      </c>
      <c r="BK299" s="207">
        <f>ROUND(I299*H299,2)</f>
        <v>5319.81</v>
      </c>
      <c r="BL299" s="18" t="s">
        <v>234</v>
      </c>
      <c r="BM299" s="206" t="s">
        <v>454</v>
      </c>
    </row>
    <row r="300" spans="1:65" s="2" customFormat="1" ht="24" customHeight="1">
      <c r="A300" s="33"/>
      <c r="B300" s="34"/>
      <c r="C300" s="238" t="s">
        <v>455</v>
      </c>
      <c r="D300" s="238" t="s">
        <v>226</v>
      </c>
      <c r="E300" s="239" t="s">
        <v>456</v>
      </c>
      <c r="F300" s="240" t="s">
        <v>457</v>
      </c>
      <c r="G300" s="241" t="s">
        <v>153</v>
      </c>
      <c r="H300" s="242">
        <v>65.331000000000003</v>
      </c>
      <c r="I300" s="243">
        <v>33.1</v>
      </c>
      <c r="J300" s="243">
        <f>ROUND(I300*H300,2)</f>
        <v>2162.46</v>
      </c>
      <c r="K300" s="240" t="s">
        <v>154</v>
      </c>
      <c r="L300" s="244"/>
      <c r="M300" s="245" t="s">
        <v>1</v>
      </c>
      <c r="N300" s="246" t="s">
        <v>41</v>
      </c>
      <c r="O300" s="204">
        <v>0</v>
      </c>
      <c r="P300" s="204">
        <f>O300*H300</f>
        <v>0</v>
      </c>
      <c r="Q300" s="204">
        <v>4.0000000000000002E-4</v>
      </c>
      <c r="R300" s="204">
        <f>Q300*H300</f>
        <v>2.6132400000000004E-2</v>
      </c>
      <c r="S300" s="204">
        <v>0</v>
      </c>
      <c r="T300" s="205">
        <f>S300*H300</f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206" t="s">
        <v>338</v>
      </c>
      <c r="AT300" s="206" t="s">
        <v>226</v>
      </c>
      <c r="AU300" s="206" t="s">
        <v>86</v>
      </c>
      <c r="AY300" s="18" t="s">
        <v>148</v>
      </c>
      <c r="BE300" s="207">
        <f>IF(N300="základní",J300,0)</f>
        <v>2162.46</v>
      </c>
      <c r="BF300" s="207">
        <f>IF(N300="snížená",J300,0)</f>
        <v>0</v>
      </c>
      <c r="BG300" s="207">
        <f>IF(N300="zákl. přenesená",J300,0)</f>
        <v>0</v>
      </c>
      <c r="BH300" s="207">
        <f>IF(N300="sníž. přenesená",J300,0)</f>
        <v>0</v>
      </c>
      <c r="BI300" s="207">
        <f>IF(N300="nulová",J300,0)</f>
        <v>0</v>
      </c>
      <c r="BJ300" s="18" t="s">
        <v>84</v>
      </c>
      <c r="BK300" s="207">
        <f>ROUND(I300*H300,2)</f>
        <v>2162.46</v>
      </c>
      <c r="BL300" s="18" t="s">
        <v>234</v>
      </c>
      <c r="BM300" s="206" t="s">
        <v>458</v>
      </c>
    </row>
    <row r="301" spans="1:65" s="14" customFormat="1" ht="11.25">
      <c r="B301" s="218"/>
      <c r="C301" s="219"/>
      <c r="D301" s="210" t="s">
        <v>157</v>
      </c>
      <c r="E301" s="219"/>
      <c r="F301" s="221" t="s">
        <v>459</v>
      </c>
      <c r="G301" s="219"/>
      <c r="H301" s="222">
        <v>65.331000000000003</v>
      </c>
      <c r="I301" s="219"/>
      <c r="J301" s="219"/>
      <c r="K301" s="219"/>
      <c r="L301" s="223"/>
      <c r="M301" s="224"/>
      <c r="N301" s="225"/>
      <c r="O301" s="225"/>
      <c r="P301" s="225"/>
      <c r="Q301" s="225"/>
      <c r="R301" s="225"/>
      <c r="S301" s="225"/>
      <c r="T301" s="226"/>
      <c r="AT301" s="227" t="s">
        <v>157</v>
      </c>
      <c r="AU301" s="227" t="s">
        <v>86</v>
      </c>
      <c r="AV301" s="14" t="s">
        <v>86</v>
      </c>
      <c r="AW301" s="14" t="s">
        <v>4</v>
      </c>
      <c r="AX301" s="14" t="s">
        <v>84</v>
      </c>
      <c r="AY301" s="227" t="s">
        <v>148</v>
      </c>
    </row>
    <row r="302" spans="1:65" s="2" customFormat="1" ht="36" customHeight="1">
      <c r="A302" s="33"/>
      <c r="B302" s="34"/>
      <c r="C302" s="196" t="s">
        <v>460</v>
      </c>
      <c r="D302" s="196" t="s">
        <v>150</v>
      </c>
      <c r="E302" s="197" t="s">
        <v>461</v>
      </c>
      <c r="F302" s="198" t="s">
        <v>462</v>
      </c>
      <c r="G302" s="199" t="s">
        <v>449</v>
      </c>
      <c r="H302" s="200">
        <v>5</v>
      </c>
      <c r="I302" s="201">
        <v>1580</v>
      </c>
      <c r="J302" s="201">
        <f>ROUND(I302*H302,2)</f>
        <v>7900</v>
      </c>
      <c r="K302" s="198" t="s">
        <v>154</v>
      </c>
      <c r="L302" s="36"/>
      <c r="M302" s="202" t="s">
        <v>1</v>
      </c>
      <c r="N302" s="203" t="s">
        <v>41</v>
      </c>
      <c r="O302" s="204">
        <v>2.95</v>
      </c>
      <c r="P302" s="204">
        <f>O302*H302</f>
        <v>14.75</v>
      </c>
      <c r="Q302" s="204">
        <v>4.0999999999999999E-4</v>
      </c>
      <c r="R302" s="204">
        <f>Q302*H302</f>
        <v>2.0499999999999997E-3</v>
      </c>
      <c r="S302" s="204">
        <v>0</v>
      </c>
      <c r="T302" s="205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206" t="s">
        <v>234</v>
      </c>
      <c r="AT302" s="206" t="s">
        <v>150</v>
      </c>
      <c r="AU302" s="206" t="s">
        <v>86</v>
      </c>
      <c r="AY302" s="18" t="s">
        <v>148</v>
      </c>
      <c r="BE302" s="207">
        <f>IF(N302="základní",J302,0)</f>
        <v>7900</v>
      </c>
      <c r="BF302" s="207">
        <f>IF(N302="snížená",J302,0)</f>
        <v>0</v>
      </c>
      <c r="BG302" s="207">
        <f>IF(N302="zákl. přenesená",J302,0)</f>
        <v>0</v>
      </c>
      <c r="BH302" s="207">
        <f>IF(N302="sníž. přenesená",J302,0)</f>
        <v>0</v>
      </c>
      <c r="BI302" s="207">
        <f>IF(N302="nulová",J302,0)</f>
        <v>0</v>
      </c>
      <c r="BJ302" s="18" t="s">
        <v>84</v>
      </c>
      <c r="BK302" s="207">
        <f>ROUND(I302*H302,2)</f>
        <v>7900</v>
      </c>
      <c r="BL302" s="18" t="s">
        <v>234</v>
      </c>
      <c r="BM302" s="206" t="s">
        <v>463</v>
      </c>
    </row>
    <row r="303" spans="1:65" s="2" customFormat="1" ht="16.5" customHeight="1">
      <c r="A303" s="33"/>
      <c r="B303" s="34"/>
      <c r="C303" s="238" t="s">
        <v>464</v>
      </c>
      <c r="D303" s="238" t="s">
        <v>226</v>
      </c>
      <c r="E303" s="239" t="s">
        <v>465</v>
      </c>
      <c r="F303" s="240" t="s">
        <v>466</v>
      </c>
      <c r="G303" s="241" t="s">
        <v>467</v>
      </c>
      <c r="H303" s="242">
        <v>16.5</v>
      </c>
      <c r="I303" s="243">
        <v>135</v>
      </c>
      <c r="J303" s="243">
        <f>ROUND(I303*H303,2)</f>
        <v>2227.5</v>
      </c>
      <c r="K303" s="240" t="s">
        <v>154</v>
      </c>
      <c r="L303" s="244"/>
      <c r="M303" s="245" t="s">
        <v>1</v>
      </c>
      <c r="N303" s="246" t="s">
        <v>41</v>
      </c>
      <c r="O303" s="204">
        <v>0</v>
      </c>
      <c r="P303" s="204">
        <f>O303*H303</f>
        <v>0</v>
      </c>
      <c r="Q303" s="204">
        <v>1E-3</v>
      </c>
      <c r="R303" s="204">
        <f>Q303*H303</f>
        <v>1.6500000000000001E-2</v>
      </c>
      <c r="S303" s="204">
        <v>0</v>
      </c>
      <c r="T303" s="205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206" t="s">
        <v>338</v>
      </c>
      <c r="AT303" s="206" t="s">
        <v>226</v>
      </c>
      <c r="AU303" s="206" t="s">
        <v>86</v>
      </c>
      <c r="AY303" s="18" t="s">
        <v>148</v>
      </c>
      <c r="BE303" s="207">
        <f>IF(N303="základní",J303,0)</f>
        <v>2227.5</v>
      </c>
      <c r="BF303" s="207">
        <f>IF(N303="snížená",J303,0)</f>
        <v>0</v>
      </c>
      <c r="BG303" s="207">
        <f>IF(N303="zákl. přenesená",J303,0)</f>
        <v>0</v>
      </c>
      <c r="BH303" s="207">
        <f>IF(N303="sníž. přenesená",J303,0)</f>
        <v>0</v>
      </c>
      <c r="BI303" s="207">
        <f>IF(N303="nulová",J303,0)</f>
        <v>0</v>
      </c>
      <c r="BJ303" s="18" t="s">
        <v>84</v>
      </c>
      <c r="BK303" s="207">
        <f>ROUND(I303*H303,2)</f>
        <v>2227.5</v>
      </c>
      <c r="BL303" s="18" t="s">
        <v>234</v>
      </c>
      <c r="BM303" s="206" t="s">
        <v>468</v>
      </c>
    </row>
    <row r="304" spans="1:65" s="14" customFormat="1" ht="11.25">
      <c r="B304" s="218"/>
      <c r="C304" s="219"/>
      <c r="D304" s="210" t="s">
        <v>157</v>
      </c>
      <c r="E304" s="219"/>
      <c r="F304" s="221" t="s">
        <v>469</v>
      </c>
      <c r="G304" s="219"/>
      <c r="H304" s="222">
        <v>16.5</v>
      </c>
      <c r="I304" s="219"/>
      <c r="J304" s="219"/>
      <c r="K304" s="219"/>
      <c r="L304" s="223"/>
      <c r="M304" s="224"/>
      <c r="N304" s="225"/>
      <c r="O304" s="225"/>
      <c r="P304" s="225"/>
      <c r="Q304" s="225"/>
      <c r="R304" s="225"/>
      <c r="S304" s="225"/>
      <c r="T304" s="226"/>
      <c r="AT304" s="227" t="s">
        <v>157</v>
      </c>
      <c r="AU304" s="227" t="s">
        <v>86</v>
      </c>
      <c r="AV304" s="14" t="s">
        <v>86</v>
      </c>
      <c r="AW304" s="14" t="s">
        <v>4</v>
      </c>
      <c r="AX304" s="14" t="s">
        <v>84</v>
      </c>
      <c r="AY304" s="227" t="s">
        <v>148</v>
      </c>
    </row>
    <row r="305" spans="1:65" s="2" customFormat="1" ht="24" customHeight="1">
      <c r="A305" s="33"/>
      <c r="B305" s="34"/>
      <c r="C305" s="196" t="s">
        <v>470</v>
      </c>
      <c r="D305" s="196" t="s">
        <v>150</v>
      </c>
      <c r="E305" s="197" t="s">
        <v>471</v>
      </c>
      <c r="F305" s="198" t="s">
        <v>472</v>
      </c>
      <c r="G305" s="199" t="s">
        <v>473</v>
      </c>
      <c r="H305" s="200">
        <v>515.60599999999999</v>
      </c>
      <c r="I305" s="201">
        <v>3.05</v>
      </c>
      <c r="J305" s="201">
        <f>ROUND(I305*H305,2)</f>
        <v>1572.6</v>
      </c>
      <c r="K305" s="198" t="s">
        <v>154</v>
      </c>
      <c r="L305" s="36"/>
      <c r="M305" s="202" t="s">
        <v>1</v>
      </c>
      <c r="N305" s="203" t="s">
        <v>41</v>
      </c>
      <c r="O305" s="204">
        <v>0</v>
      </c>
      <c r="P305" s="204">
        <f>O305*H305</f>
        <v>0</v>
      </c>
      <c r="Q305" s="204">
        <v>0</v>
      </c>
      <c r="R305" s="204">
        <f>Q305*H305</f>
        <v>0</v>
      </c>
      <c r="S305" s="204">
        <v>0</v>
      </c>
      <c r="T305" s="205">
        <f>S305*H305</f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206" t="s">
        <v>234</v>
      </c>
      <c r="AT305" s="206" t="s">
        <v>150</v>
      </c>
      <c r="AU305" s="206" t="s">
        <v>86</v>
      </c>
      <c r="AY305" s="18" t="s">
        <v>148</v>
      </c>
      <c r="BE305" s="207">
        <f>IF(N305="základní",J305,0)</f>
        <v>1572.6</v>
      </c>
      <c r="BF305" s="207">
        <f>IF(N305="snížená",J305,0)</f>
        <v>0</v>
      </c>
      <c r="BG305" s="207">
        <f>IF(N305="zákl. přenesená",J305,0)</f>
        <v>0</v>
      </c>
      <c r="BH305" s="207">
        <f>IF(N305="sníž. přenesená",J305,0)</f>
        <v>0</v>
      </c>
      <c r="BI305" s="207">
        <f>IF(N305="nulová",J305,0)</f>
        <v>0</v>
      </c>
      <c r="BJ305" s="18" t="s">
        <v>84</v>
      </c>
      <c r="BK305" s="207">
        <f>ROUND(I305*H305,2)</f>
        <v>1572.6</v>
      </c>
      <c r="BL305" s="18" t="s">
        <v>234</v>
      </c>
      <c r="BM305" s="206" t="s">
        <v>474</v>
      </c>
    </row>
    <row r="306" spans="1:65" s="12" customFormat="1" ht="22.9" customHeight="1">
      <c r="B306" s="181"/>
      <c r="C306" s="182"/>
      <c r="D306" s="183" t="s">
        <v>75</v>
      </c>
      <c r="E306" s="194" t="s">
        <v>475</v>
      </c>
      <c r="F306" s="194" t="s">
        <v>476</v>
      </c>
      <c r="G306" s="182"/>
      <c r="H306" s="182"/>
      <c r="I306" s="182"/>
      <c r="J306" s="195">
        <f>BK306</f>
        <v>127498.72999999998</v>
      </c>
      <c r="K306" s="182"/>
      <c r="L306" s="186"/>
      <c r="M306" s="187"/>
      <c r="N306" s="188"/>
      <c r="O306" s="188"/>
      <c r="P306" s="189">
        <f>SUM(P307:P323)</f>
        <v>106.20402</v>
      </c>
      <c r="Q306" s="188"/>
      <c r="R306" s="189">
        <f>SUM(R307:R323)</f>
        <v>0.1374254</v>
      </c>
      <c r="S306" s="188"/>
      <c r="T306" s="190">
        <f>SUM(T307:T323)</f>
        <v>0.46047019999999994</v>
      </c>
      <c r="AR306" s="191" t="s">
        <v>86</v>
      </c>
      <c r="AT306" s="192" t="s">
        <v>75</v>
      </c>
      <c r="AU306" s="192" t="s">
        <v>84</v>
      </c>
      <c r="AY306" s="191" t="s">
        <v>148</v>
      </c>
      <c r="BK306" s="193">
        <f>SUM(BK307:BK323)</f>
        <v>127498.72999999998</v>
      </c>
    </row>
    <row r="307" spans="1:65" s="2" customFormat="1" ht="24" customHeight="1">
      <c r="A307" s="33"/>
      <c r="B307" s="34"/>
      <c r="C307" s="196" t="s">
        <v>477</v>
      </c>
      <c r="D307" s="196" t="s">
        <v>150</v>
      </c>
      <c r="E307" s="197" t="s">
        <v>478</v>
      </c>
      <c r="F307" s="198" t="s">
        <v>479</v>
      </c>
      <c r="G307" s="199" t="s">
        <v>153</v>
      </c>
      <c r="H307" s="200">
        <v>32.5</v>
      </c>
      <c r="I307" s="201">
        <v>1490</v>
      </c>
      <c r="J307" s="201">
        <f>ROUND(I307*H307,2)</f>
        <v>48425</v>
      </c>
      <c r="K307" s="198" t="s">
        <v>251</v>
      </c>
      <c r="L307" s="36"/>
      <c r="M307" s="202" t="s">
        <v>1</v>
      </c>
      <c r="N307" s="203" t="s">
        <v>41</v>
      </c>
      <c r="O307" s="204">
        <v>0.36599999999999999</v>
      </c>
      <c r="P307" s="204">
        <f>O307*H307</f>
        <v>11.895</v>
      </c>
      <c r="Q307" s="204">
        <v>0</v>
      </c>
      <c r="R307" s="204">
        <f>Q307*H307</f>
        <v>0</v>
      </c>
      <c r="S307" s="204">
        <v>0</v>
      </c>
      <c r="T307" s="205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206" t="s">
        <v>234</v>
      </c>
      <c r="AT307" s="206" t="s">
        <v>150</v>
      </c>
      <c r="AU307" s="206" t="s">
        <v>86</v>
      </c>
      <c r="AY307" s="18" t="s">
        <v>148</v>
      </c>
      <c r="BE307" s="207">
        <f>IF(N307="základní",J307,0)</f>
        <v>48425</v>
      </c>
      <c r="BF307" s="207">
        <f>IF(N307="snížená",J307,0)</f>
        <v>0</v>
      </c>
      <c r="BG307" s="207">
        <f>IF(N307="zákl. přenesená",J307,0)</f>
        <v>0</v>
      </c>
      <c r="BH307" s="207">
        <f>IF(N307="sníž. přenesená",J307,0)</f>
        <v>0</v>
      </c>
      <c r="BI307" s="207">
        <f>IF(N307="nulová",J307,0)</f>
        <v>0</v>
      </c>
      <c r="BJ307" s="18" t="s">
        <v>84</v>
      </c>
      <c r="BK307" s="207">
        <f>ROUND(I307*H307,2)</f>
        <v>48425</v>
      </c>
      <c r="BL307" s="18" t="s">
        <v>234</v>
      </c>
      <c r="BM307" s="206" t="s">
        <v>480</v>
      </c>
    </row>
    <row r="308" spans="1:65" s="13" customFormat="1" ht="11.25">
      <c r="B308" s="208"/>
      <c r="C308" s="209"/>
      <c r="D308" s="210" t="s">
        <v>157</v>
      </c>
      <c r="E308" s="211" t="s">
        <v>1</v>
      </c>
      <c r="F308" s="212" t="s">
        <v>481</v>
      </c>
      <c r="G308" s="209"/>
      <c r="H308" s="211" t="s">
        <v>1</v>
      </c>
      <c r="I308" s="209"/>
      <c r="J308" s="209"/>
      <c r="K308" s="209"/>
      <c r="L308" s="213"/>
      <c r="M308" s="214"/>
      <c r="N308" s="215"/>
      <c r="O308" s="215"/>
      <c r="P308" s="215"/>
      <c r="Q308" s="215"/>
      <c r="R308" s="215"/>
      <c r="S308" s="215"/>
      <c r="T308" s="216"/>
      <c r="AT308" s="217" t="s">
        <v>157</v>
      </c>
      <c r="AU308" s="217" t="s">
        <v>86</v>
      </c>
      <c r="AV308" s="13" t="s">
        <v>84</v>
      </c>
      <c r="AW308" s="13" t="s">
        <v>29</v>
      </c>
      <c r="AX308" s="13" t="s">
        <v>76</v>
      </c>
      <c r="AY308" s="217" t="s">
        <v>148</v>
      </c>
    </row>
    <row r="309" spans="1:65" s="14" customFormat="1" ht="11.25">
      <c r="B309" s="218"/>
      <c r="C309" s="219"/>
      <c r="D309" s="210" t="s">
        <v>157</v>
      </c>
      <c r="E309" s="220" t="s">
        <v>1</v>
      </c>
      <c r="F309" s="221" t="s">
        <v>482</v>
      </c>
      <c r="G309" s="219"/>
      <c r="H309" s="222">
        <v>32.5</v>
      </c>
      <c r="I309" s="219"/>
      <c r="J309" s="219"/>
      <c r="K309" s="219"/>
      <c r="L309" s="223"/>
      <c r="M309" s="224"/>
      <c r="N309" s="225"/>
      <c r="O309" s="225"/>
      <c r="P309" s="225"/>
      <c r="Q309" s="225"/>
      <c r="R309" s="225"/>
      <c r="S309" s="225"/>
      <c r="T309" s="226"/>
      <c r="AT309" s="227" t="s">
        <v>157</v>
      </c>
      <c r="AU309" s="227" t="s">
        <v>86</v>
      </c>
      <c r="AV309" s="14" t="s">
        <v>86</v>
      </c>
      <c r="AW309" s="14" t="s">
        <v>29</v>
      </c>
      <c r="AX309" s="14" t="s">
        <v>76</v>
      </c>
      <c r="AY309" s="227" t="s">
        <v>148</v>
      </c>
    </row>
    <row r="310" spans="1:65" s="15" customFormat="1" ht="11.25">
      <c r="B310" s="228"/>
      <c r="C310" s="229"/>
      <c r="D310" s="210" t="s">
        <v>157</v>
      </c>
      <c r="E310" s="230" t="s">
        <v>1</v>
      </c>
      <c r="F310" s="231" t="s">
        <v>162</v>
      </c>
      <c r="G310" s="229"/>
      <c r="H310" s="232">
        <v>32.5</v>
      </c>
      <c r="I310" s="229"/>
      <c r="J310" s="229"/>
      <c r="K310" s="229"/>
      <c r="L310" s="233"/>
      <c r="M310" s="234"/>
      <c r="N310" s="235"/>
      <c r="O310" s="235"/>
      <c r="P310" s="235"/>
      <c r="Q310" s="235"/>
      <c r="R310" s="235"/>
      <c r="S310" s="235"/>
      <c r="T310" s="236"/>
      <c r="AT310" s="237" t="s">
        <v>157</v>
      </c>
      <c r="AU310" s="237" t="s">
        <v>86</v>
      </c>
      <c r="AV310" s="15" t="s">
        <v>155</v>
      </c>
      <c r="AW310" s="15" t="s">
        <v>29</v>
      </c>
      <c r="AX310" s="15" t="s">
        <v>84</v>
      </c>
      <c r="AY310" s="237" t="s">
        <v>148</v>
      </c>
    </row>
    <row r="311" spans="1:65" s="2" customFormat="1" ht="16.5" customHeight="1">
      <c r="A311" s="33"/>
      <c r="B311" s="34"/>
      <c r="C311" s="196" t="s">
        <v>483</v>
      </c>
      <c r="D311" s="196" t="s">
        <v>150</v>
      </c>
      <c r="E311" s="197" t="s">
        <v>484</v>
      </c>
      <c r="F311" s="198" t="s">
        <v>485</v>
      </c>
      <c r="G311" s="199" t="s">
        <v>294</v>
      </c>
      <c r="H311" s="200">
        <v>53.06</v>
      </c>
      <c r="I311" s="201">
        <v>75.3</v>
      </c>
      <c r="J311" s="201">
        <f>ROUND(I311*H311,2)</f>
        <v>3995.42</v>
      </c>
      <c r="K311" s="198" t="s">
        <v>251</v>
      </c>
      <c r="L311" s="36"/>
      <c r="M311" s="202" t="s">
        <v>1</v>
      </c>
      <c r="N311" s="203" t="s">
        <v>41</v>
      </c>
      <c r="O311" s="204">
        <v>0.19500000000000001</v>
      </c>
      <c r="P311" s="204">
        <f>O311*H311</f>
        <v>10.3467</v>
      </c>
      <c r="Q311" s="204">
        <v>0</v>
      </c>
      <c r="R311" s="204">
        <f>Q311*H311</f>
        <v>0</v>
      </c>
      <c r="S311" s="204">
        <v>1.67E-3</v>
      </c>
      <c r="T311" s="205">
        <f>S311*H311</f>
        <v>8.86102E-2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206" t="s">
        <v>234</v>
      </c>
      <c r="AT311" s="206" t="s">
        <v>150</v>
      </c>
      <c r="AU311" s="206" t="s">
        <v>86</v>
      </c>
      <c r="AY311" s="18" t="s">
        <v>148</v>
      </c>
      <c r="BE311" s="207">
        <f>IF(N311="základní",J311,0)</f>
        <v>3995.42</v>
      </c>
      <c r="BF311" s="207">
        <f>IF(N311="snížená",J311,0)</f>
        <v>0</v>
      </c>
      <c r="BG311" s="207">
        <f>IF(N311="zákl. přenesená",J311,0)</f>
        <v>0</v>
      </c>
      <c r="BH311" s="207">
        <f>IF(N311="sníž. přenesená",J311,0)</f>
        <v>0</v>
      </c>
      <c r="BI311" s="207">
        <f>IF(N311="nulová",J311,0)</f>
        <v>0</v>
      </c>
      <c r="BJ311" s="18" t="s">
        <v>84</v>
      </c>
      <c r="BK311" s="207">
        <f>ROUND(I311*H311,2)</f>
        <v>3995.42</v>
      </c>
      <c r="BL311" s="18" t="s">
        <v>234</v>
      </c>
      <c r="BM311" s="206" t="s">
        <v>486</v>
      </c>
    </row>
    <row r="312" spans="1:65" s="2" customFormat="1" ht="16.5" customHeight="1">
      <c r="A312" s="33"/>
      <c r="B312" s="34"/>
      <c r="C312" s="196" t="s">
        <v>487</v>
      </c>
      <c r="D312" s="196" t="s">
        <v>150</v>
      </c>
      <c r="E312" s="197" t="s">
        <v>488</v>
      </c>
      <c r="F312" s="198" t="s">
        <v>489</v>
      </c>
      <c r="G312" s="199" t="s">
        <v>294</v>
      </c>
      <c r="H312" s="200">
        <v>91.5</v>
      </c>
      <c r="I312" s="201">
        <v>95</v>
      </c>
      <c r="J312" s="201">
        <f>ROUND(I312*H312,2)</f>
        <v>8692.5</v>
      </c>
      <c r="K312" s="198" t="s">
        <v>251</v>
      </c>
      <c r="L312" s="36"/>
      <c r="M312" s="202" t="s">
        <v>1</v>
      </c>
      <c r="N312" s="203" t="s">
        <v>41</v>
      </c>
      <c r="O312" s="204">
        <v>0.246</v>
      </c>
      <c r="P312" s="204">
        <f>O312*H312</f>
        <v>22.509</v>
      </c>
      <c r="Q312" s="204">
        <v>0</v>
      </c>
      <c r="R312" s="204">
        <f>Q312*H312</f>
        <v>0</v>
      </c>
      <c r="S312" s="204">
        <v>2.5999999999999999E-3</v>
      </c>
      <c r="T312" s="205">
        <f>S312*H312</f>
        <v>0.2379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206" t="s">
        <v>234</v>
      </c>
      <c r="AT312" s="206" t="s">
        <v>150</v>
      </c>
      <c r="AU312" s="206" t="s">
        <v>86</v>
      </c>
      <c r="AY312" s="18" t="s">
        <v>148</v>
      </c>
      <c r="BE312" s="207">
        <f>IF(N312="základní",J312,0)</f>
        <v>8692.5</v>
      </c>
      <c r="BF312" s="207">
        <f>IF(N312="snížená",J312,0)</f>
        <v>0</v>
      </c>
      <c r="BG312" s="207">
        <f>IF(N312="zákl. přenesená",J312,0)</f>
        <v>0</v>
      </c>
      <c r="BH312" s="207">
        <f>IF(N312="sníž. přenesená",J312,0)</f>
        <v>0</v>
      </c>
      <c r="BI312" s="207">
        <f>IF(N312="nulová",J312,0)</f>
        <v>0</v>
      </c>
      <c r="BJ312" s="18" t="s">
        <v>84</v>
      </c>
      <c r="BK312" s="207">
        <f>ROUND(I312*H312,2)</f>
        <v>8692.5</v>
      </c>
      <c r="BL312" s="18" t="s">
        <v>234</v>
      </c>
      <c r="BM312" s="206" t="s">
        <v>490</v>
      </c>
    </row>
    <row r="313" spans="1:65" s="14" customFormat="1" ht="11.25">
      <c r="B313" s="218"/>
      <c r="C313" s="219"/>
      <c r="D313" s="210" t="s">
        <v>157</v>
      </c>
      <c r="E313" s="220" t="s">
        <v>1</v>
      </c>
      <c r="F313" s="221" t="s">
        <v>491</v>
      </c>
      <c r="G313" s="219"/>
      <c r="H313" s="222">
        <v>91.5</v>
      </c>
      <c r="I313" s="219"/>
      <c r="J313" s="219"/>
      <c r="K313" s="219"/>
      <c r="L313" s="223"/>
      <c r="M313" s="224"/>
      <c r="N313" s="225"/>
      <c r="O313" s="225"/>
      <c r="P313" s="225"/>
      <c r="Q313" s="225"/>
      <c r="R313" s="225"/>
      <c r="S313" s="225"/>
      <c r="T313" s="226"/>
      <c r="AT313" s="227" t="s">
        <v>157</v>
      </c>
      <c r="AU313" s="227" t="s">
        <v>86</v>
      </c>
      <c r="AV313" s="14" t="s">
        <v>86</v>
      </c>
      <c r="AW313" s="14" t="s">
        <v>29</v>
      </c>
      <c r="AX313" s="14" t="s">
        <v>76</v>
      </c>
      <c r="AY313" s="227" t="s">
        <v>148</v>
      </c>
    </row>
    <row r="314" spans="1:65" s="15" customFormat="1" ht="11.25">
      <c r="B314" s="228"/>
      <c r="C314" s="229"/>
      <c r="D314" s="210" t="s">
        <v>157</v>
      </c>
      <c r="E314" s="230" t="s">
        <v>1</v>
      </c>
      <c r="F314" s="231" t="s">
        <v>162</v>
      </c>
      <c r="G314" s="229"/>
      <c r="H314" s="232">
        <v>91.5</v>
      </c>
      <c r="I314" s="229"/>
      <c r="J314" s="229"/>
      <c r="K314" s="229"/>
      <c r="L314" s="233"/>
      <c r="M314" s="234"/>
      <c r="N314" s="235"/>
      <c r="O314" s="235"/>
      <c r="P314" s="235"/>
      <c r="Q314" s="235"/>
      <c r="R314" s="235"/>
      <c r="S314" s="235"/>
      <c r="T314" s="236"/>
      <c r="AT314" s="237" t="s">
        <v>157</v>
      </c>
      <c r="AU314" s="237" t="s">
        <v>86</v>
      </c>
      <c r="AV314" s="15" t="s">
        <v>155</v>
      </c>
      <c r="AW314" s="15" t="s">
        <v>29</v>
      </c>
      <c r="AX314" s="15" t="s">
        <v>84</v>
      </c>
      <c r="AY314" s="237" t="s">
        <v>148</v>
      </c>
    </row>
    <row r="315" spans="1:65" s="2" customFormat="1" ht="16.5" customHeight="1">
      <c r="A315" s="33"/>
      <c r="B315" s="34"/>
      <c r="C315" s="196" t="s">
        <v>492</v>
      </c>
      <c r="D315" s="196" t="s">
        <v>150</v>
      </c>
      <c r="E315" s="197" t="s">
        <v>493</v>
      </c>
      <c r="F315" s="198" t="s">
        <v>494</v>
      </c>
      <c r="G315" s="199" t="s">
        <v>294</v>
      </c>
      <c r="H315" s="200">
        <v>34</v>
      </c>
      <c r="I315" s="201">
        <v>121</v>
      </c>
      <c r="J315" s="201">
        <f>ROUND(I315*H315,2)</f>
        <v>4114</v>
      </c>
      <c r="K315" s="198" t="s">
        <v>251</v>
      </c>
      <c r="L315" s="36"/>
      <c r="M315" s="202" t="s">
        <v>1</v>
      </c>
      <c r="N315" s="203" t="s">
        <v>41</v>
      </c>
      <c r="O315" s="204">
        <v>0.313</v>
      </c>
      <c r="P315" s="204">
        <f>O315*H315</f>
        <v>10.641999999999999</v>
      </c>
      <c r="Q315" s="204">
        <v>0</v>
      </c>
      <c r="R315" s="204">
        <f>Q315*H315</f>
        <v>0</v>
      </c>
      <c r="S315" s="204">
        <v>3.9399999999999999E-3</v>
      </c>
      <c r="T315" s="205">
        <f>S315*H315</f>
        <v>0.13396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206" t="s">
        <v>234</v>
      </c>
      <c r="AT315" s="206" t="s">
        <v>150</v>
      </c>
      <c r="AU315" s="206" t="s">
        <v>86</v>
      </c>
      <c r="AY315" s="18" t="s">
        <v>148</v>
      </c>
      <c r="BE315" s="207">
        <f>IF(N315="základní",J315,0)</f>
        <v>4114</v>
      </c>
      <c r="BF315" s="207">
        <f>IF(N315="snížená",J315,0)</f>
        <v>0</v>
      </c>
      <c r="BG315" s="207">
        <f>IF(N315="zákl. přenesená",J315,0)</f>
        <v>0</v>
      </c>
      <c r="BH315" s="207">
        <f>IF(N315="sníž. přenesená",J315,0)</f>
        <v>0</v>
      </c>
      <c r="BI315" s="207">
        <f>IF(N315="nulová",J315,0)</f>
        <v>0</v>
      </c>
      <c r="BJ315" s="18" t="s">
        <v>84</v>
      </c>
      <c r="BK315" s="207">
        <f>ROUND(I315*H315,2)</f>
        <v>4114</v>
      </c>
      <c r="BL315" s="18" t="s">
        <v>234</v>
      </c>
      <c r="BM315" s="206" t="s">
        <v>495</v>
      </c>
    </row>
    <row r="316" spans="1:65" s="14" customFormat="1" ht="11.25">
      <c r="B316" s="218"/>
      <c r="C316" s="219"/>
      <c r="D316" s="210" t="s">
        <v>157</v>
      </c>
      <c r="E316" s="220" t="s">
        <v>1</v>
      </c>
      <c r="F316" s="221" t="s">
        <v>496</v>
      </c>
      <c r="G316" s="219"/>
      <c r="H316" s="222">
        <v>34</v>
      </c>
      <c r="I316" s="219"/>
      <c r="J316" s="219"/>
      <c r="K316" s="219"/>
      <c r="L316" s="223"/>
      <c r="M316" s="224"/>
      <c r="N316" s="225"/>
      <c r="O316" s="225"/>
      <c r="P316" s="225"/>
      <c r="Q316" s="225"/>
      <c r="R316" s="225"/>
      <c r="S316" s="225"/>
      <c r="T316" s="226"/>
      <c r="AT316" s="227" t="s">
        <v>157</v>
      </c>
      <c r="AU316" s="227" t="s">
        <v>86</v>
      </c>
      <c r="AV316" s="14" t="s">
        <v>86</v>
      </c>
      <c r="AW316" s="14" t="s">
        <v>29</v>
      </c>
      <c r="AX316" s="14" t="s">
        <v>76</v>
      </c>
      <c r="AY316" s="227" t="s">
        <v>148</v>
      </c>
    </row>
    <row r="317" spans="1:65" s="15" customFormat="1" ht="11.25">
      <c r="B317" s="228"/>
      <c r="C317" s="229"/>
      <c r="D317" s="210" t="s">
        <v>157</v>
      </c>
      <c r="E317" s="230" t="s">
        <v>1</v>
      </c>
      <c r="F317" s="231" t="s">
        <v>162</v>
      </c>
      <c r="G317" s="229"/>
      <c r="H317" s="232">
        <v>34</v>
      </c>
      <c r="I317" s="229"/>
      <c r="J317" s="229"/>
      <c r="K317" s="229"/>
      <c r="L317" s="233"/>
      <c r="M317" s="234"/>
      <c r="N317" s="235"/>
      <c r="O317" s="235"/>
      <c r="P317" s="235"/>
      <c r="Q317" s="235"/>
      <c r="R317" s="235"/>
      <c r="S317" s="235"/>
      <c r="T317" s="236"/>
      <c r="AT317" s="237" t="s">
        <v>157</v>
      </c>
      <c r="AU317" s="237" t="s">
        <v>86</v>
      </c>
      <c r="AV317" s="15" t="s">
        <v>155</v>
      </c>
      <c r="AW317" s="15" t="s">
        <v>29</v>
      </c>
      <c r="AX317" s="15" t="s">
        <v>84</v>
      </c>
      <c r="AY317" s="237" t="s">
        <v>148</v>
      </c>
    </row>
    <row r="318" spans="1:65" s="2" customFormat="1" ht="24" customHeight="1">
      <c r="A318" s="33"/>
      <c r="B318" s="34"/>
      <c r="C318" s="196" t="s">
        <v>497</v>
      </c>
      <c r="D318" s="196" t="s">
        <v>150</v>
      </c>
      <c r="E318" s="197" t="s">
        <v>498</v>
      </c>
      <c r="F318" s="198" t="s">
        <v>499</v>
      </c>
      <c r="G318" s="199" t="s">
        <v>294</v>
      </c>
      <c r="H318" s="200">
        <v>53.06</v>
      </c>
      <c r="I318" s="201">
        <v>773</v>
      </c>
      <c r="J318" s="201">
        <f t="shared" ref="J318:J323" si="0">ROUND(I318*H318,2)</f>
        <v>41015.379999999997</v>
      </c>
      <c r="K318" s="198" t="s">
        <v>251</v>
      </c>
      <c r="L318" s="36"/>
      <c r="M318" s="202" t="s">
        <v>1</v>
      </c>
      <c r="N318" s="203" t="s">
        <v>41</v>
      </c>
      <c r="O318" s="204">
        <v>0.34699999999999998</v>
      </c>
      <c r="P318" s="204">
        <f t="shared" ref="P318:P323" si="1">O318*H318</f>
        <v>18.411819999999999</v>
      </c>
      <c r="Q318" s="204">
        <v>2.5899999999999999E-3</v>
      </c>
      <c r="R318" s="204">
        <f t="shared" ref="R318:R323" si="2">Q318*H318</f>
        <v>0.1374254</v>
      </c>
      <c r="S318" s="204">
        <v>0</v>
      </c>
      <c r="T318" s="205">
        <f t="shared" ref="T318:T323" si="3"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206" t="s">
        <v>234</v>
      </c>
      <c r="AT318" s="206" t="s">
        <v>150</v>
      </c>
      <c r="AU318" s="206" t="s">
        <v>86</v>
      </c>
      <c r="AY318" s="18" t="s">
        <v>148</v>
      </c>
      <c r="BE318" s="207">
        <f t="shared" ref="BE318:BE323" si="4">IF(N318="základní",J318,0)</f>
        <v>41015.379999999997</v>
      </c>
      <c r="BF318" s="207">
        <f t="shared" ref="BF318:BF323" si="5">IF(N318="snížená",J318,0)</f>
        <v>0</v>
      </c>
      <c r="BG318" s="207">
        <f t="shared" ref="BG318:BG323" si="6">IF(N318="zákl. přenesená",J318,0)</f>
        <v>0</v>
      </c>
      <c r="BH318" s="207">
        <f t="shared" ref="BH318:BH323" si="7">IF(N318="sníž. přenesená",J318,0)</f>
        <v>0</v>
      </c>
      <c r="BI318" s="207">
        <f t="shared" ref="BI318:BI323" si="8">IF(N318="nulová",J318,0)</f>
        <v>0</v>
      </c>
      <c r="BJ318" s="18" t="s">
        <v>84</v>
      </c>
      <c r="BK318" s="207">
        <f t="shared" ref="BK318:BK323" si="9">ROUND(I318*H318,2)</f>
        <v>41015.379999999997</v>
      </c>
      <c r="BL318" s="18" t="s">
        <v>234</v>
      </c>
      <c r="BM318" s="206" t="s">
        <v>500</v>
      </c>
    </row>
    <row r="319" spans="1:65" s="2" customFormat="1" ht="16.5" customHeight="1">
      <c r="A319" s="33"/>
      <c r="B319" s="34"/>
      <c r="C319" s="196" t="s">
        <v>501</v>
      </c>
      <c r="D319" s="196" t="s">
        <v>150</v>
      </c>
      <c r="E319" s="197" t="s">
        <v>502</v>
      </c>
      <c r="F319" s="198" t="s">
        <v>503</v>
      </c>
      <c r="G319" s="199" t="s">
        <v>294</v>
      </c>
      <c r="H319" s="200">
        <v>91.5</v>
      </c>
      <c r="I319" s="201">
        <v>146</v>
      </c>
      <c r="J319" s="201">
        <f t="shared" si="0"/>
        <v>13359</v>
      </c>
      <c r="K319" s="198" t="s">
        <v>251</v>
      </c>
      <c r="L319" s="36"/>
      <c r="M319" s="202" t="s">
        <v>1</v>
      </c>
      <c r="N319" s="203" t="s">
        <v>41</v>
      </c>
      <c r="O319" s="204">
        <v>0.245</v>
      </c>
      <c r="P319" s="204">
        <f t="shared" si="1"/>
        <v>22.4175</v>
      </c>
      <c r="Q319" s="204">
        <v>0</v>
      </c>
      <c r="R319" s="204">
        <f t="shared" si="2"/>
        <v>0</v>
      </c>
      <c r="S319" s="204">
        <v>0</v>
      </c>
      <c r="T319" s="205">
        <f t="shared" si="3"/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206" t="s">
        <v>234</v>
      </c>
      <c r="AT319" s="206" t="s">
        <v>150</v>
      </c>
      <c r="AU319" s="206" t="s">
        <v>86</v>
      </c>
      <c r="AY319" s="18" t="s">
        <v>148</v>
      </c>
      <c r="BE319" s="207">
        <f t="shared" si="4"/>
        <v>13359</v>
      </c>
      <c r="BF319" s="207">
        <f t="shared" si="5"/>
        <v>0</v>
      </c>
      <c r="BG319" s="207">
        <f t="shared" si="6"/>
        <v>0</v>
      </c>
      <c r="BH319" s="207">
        <f t="shared" si="7"/>
        <v>0</v>
      </c>
      <c r="BI319" s="207">
        <f t="shared" si="8"/>
        <v>0</v>
      </c>
      <c r="BJ319" s="18" t="s">
        <v>84</v>
      </c>
      <c r="BK319" s="207">
        <f t="shared" si="9"/>
        <v>13359</v>
      </c>
      <c r="BL319" s="18" t="s">
        <v>234</v>
      </c>
      <c r="BM319" s="206" t="s">
        <v>504</v>
      </c>
    </row>
    <row r="320" spans="1:65" s="2" customFormat="1" ht="16.5" customHeight="1">
      <c r="A320" s="33"/>
      <c r="B320" s="34"/>
      <c r="C320" s="196" t="s">
        <v>505</v>
      </c>
      <c r="D320" s="196" t="s">
        <v>150</v>
      </c>
      <c r="E320" s="197" t="s">
        <v>506</v>
      </c>
      <c r="F320" s="198" t="s">
        <v>507</v>
      </c>
      <c r="G320" s="199" t="s">
        <v>294</v>
      </c>
      <c r="H320" s="200">
        <v>34</v>
      </c>
      <c r="I320" s="201">
        <v>128</v>
      </c>
      <c r="J320" s="201">
        <f t="shared" si="0"/>
        <v>4352</v>
      </c>
      <c r="K320" s="198" t="s">
        <v>251</v>
      </c>
      <c r="L320" s="36"/>
      <c r="M320" s="202" t="s">
        <v>1</v>
      </c>
      <c r="N320" s="203" t="s">
        <v>41</v>
      </c>
      <c r="O320" s="204">
        <v>0.215</v>
      </c>
      <c r="P320" s="204">
        <f t="shared" si="1"/>
        <v>7.31</v>
      </c>
      <c r="Q320" s="204">
        <v>0</v>
      </c>
      <c r="R320" s="204">
        <f t="shared" si="2"/>
        <v>0</v>
      </c>
      <c r="S320" s="204">
        <v>0</v>
      </c>
      <c r="T320" s="205">
        <f t="shared" si="3"/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206" t="s">
        <v>234</v>
      </c>
      <c r="AT320" s="206" t="s">
        <v>150</v>
      </c>
      <c r="AU320" s="206" t="s">
        <v>86</v>
      </c>
      <c r="AY320" s="18" t="s">
        <v>148</v>
      </c>
      <c r="BE320" s="207">
        <f t="shared" si="4"/>
        <v>4352</v>
      </c>
      <c r="BF320" s="207">
        <f t="shared" si="5"/>
        <v>0</v>
      </c>
      <c r="BG320" s="207">
        <f t="shared" si="6"/>
        <v>0</v>
      </c>
      <c r="BH320" s="207">
        <f t="shared" si="7"/>
        <v>0</v>
      </c>
      <c r="BI320" s="207">
        <f t="shared" si="8"/>
        <v>0</v>
      </c>
      <c r="BJ320" s="18" t="s">
        <v>84</v>
      </c>
      <c r="BK320" s="207">
        <f t="shared" si="9"/>
        <v>4352</v>
      </c>
      <c r="BL320" s="18" t="s">
        <v>234</v>
      </c>
      <c r="BM320" s="206" t="s">
        <v>508</v>
      </c>
    </row>
    <row r="321" spans="1:65" s="2" customFormat="1" ht="16.5" customHeight="1">
      <c r="A321" s="33"/>
      <c r="B321" s="34"/>
      <c r="C321" s="196" t="s">
        <v>509</v>
      </c>
      <c r="D321" s="196" t="s">
        <v>150</v>
      </c>
      <c r="E321" s="197" t="s">
        <v>510</v>
      </c>
      <c r="F321" s="198" t="s">
        <v>511</v>
      </c>
      <c r="G321" s="199" t="s">
        <v>449</v>
      </c>
      <c r="H321" s="200">
        <v>18</v>
      </c>
      <c r="I321" s="201">
        <v>47.5</v>
      </c>
      <c r="J321" s="201">
        <f t="shared" si="0"/>
        <v>855</v>
      </c>
      <c r="K321" s="198" t="s">
        <v>251</v>
      </c>
      <c r="L321" s="36"/>
      <c r="M321" s="202" t="s">
        <v>1</v>
      </c>
      <c r="N321" s="203" t="s">
        <v>41</v>
      </c>
      <c r="O321" s="204">
        <v>0.08</v>
      </c>
      <c r="P321" s="204">
        <f t="shared" si="1"/>
        <v>1.44</v>
      </c>
      <c r="Q321" s="204">
        <v>0</v>
      </c>
      <c r="R321" s="204">
        <f t="shared" si="2"/>
        <v>0</v>
      </c>
      <c r="S321" s="204">
        <v>0</v>
      </c>
      <c r="T321" s="205">
        <f t="shared" si="3"/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206" t="s">
        <v>234</v>
      </c>
      <c r="AT321" s="206" t="s">
        <v>150</v>
      </c>
      <c r="AU321" s="206" t="s">
        <v>86</v>
      </c>
      <c r="AY321" s="18" t="s">
        <v>148</v>
      </c>
      <c r="BE321" s="207">
        <f t="shared" si="4"/>
        <v>855</v>
      </c>
      <c r="BF321" s="207">
        <f t="shared" si="5"/>
        <v>0</v>
      </c>
      <c r="BG321" s="207">
        <f t="shared" si="6"/>
        <v>0</v>
      </c>
      <c r="BH321" s="207">
        <f t="shared" si="7"/>
        <v>0</v>
      </c>
      <c r="BI321" s="207">
        <f t="shared" si="8"/>
        <v>0</v>
      </c>
      <c r="BJ321" s="18" t="s">
        <v>84</v>
      </c>
      <c r="BK321" s="207">
        <f t="shared" si="9"/>
        <v>855</v>
      </c>
      <c r="BL321" s="18" t="s">
        <v>234</v>
      </c>
      <c r="BM321" s="206" t="s">
        <v>512</v>
      </c>
    </row>
    <row r="322" spans="1:65" s="2" customFormat="1" ht="16.5" customHeight="1">
      <c r="A322" s="33"/>
      <c r="B322" s="34"/>
      <c r="C322" s="196" t="s">
        <v>513</v>
      </c>
      <c r="D322" s="196" t="s">
        <v>150</v>
      </c>
      <c r="E322" s="197" t="s">
        <v>514</v>
      </c>
      <c r="F322" s="198" t="s">
        <v>515</v>
      </c>
      <c r="G322" s="199" t="s">
        <v>449</v>
      </c>
      <c r="H322" s="200">
        <v>8</v>
      </c>
      <c r="I322" s="201">
        <v>91.5</v>
      </c>
      <c r="J322" s="201">
        <f t="shared" si="0"/>
        <v>732</v>
      </c>
      <c r="K322" s="198" t="s">
        <v>251</v>
      </c>
      <c r="L322" s="36"/>
      <c r="M322" s="202" t="s">
        <v>1</v>
      </c>
      <c r="N322" s="203" t="s">
        <v>41</v>
      </c>
      <c r="O322" s="204">
        <v>0.154</v>
      </c>
      <c r="P322" s="204">
        <f t="shared" si="1"/>
        <v>1.232</v>
      </c>
      <c r="Q322" s="204">
        <v>0</v>
      </c>
      <c r="R322" s="204">
        <f t="shared" si="2"/>
        <v>0</v>
      </c>
      <c r="S322" s="204">
        <v>0</v>
      </c>
      <c r="T322" s="205">
        <f t="shared" si="3"/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206" t="s">
        <v>234</v>
      </c>
      <c r="AT322" s="206" t="s">
        <v>150</v>
      </c>
      <c r="AU322" s="206" t="s">
        <v>86</v>
      </c>
      <c r="AY322" s="18" t="s">
        <v>148</v>
      </c>
      <c r="BE322" s="207">
        <f t="shared" si="4"/>
        <v>732</v>
      </c>
      <c r="BF322" s="207">
        <f t="shared" si="5"/>
        <v>0</v>
      </c>
      <c r="BG322" s="207">
        <f t="shared" si="6"/>
        <v>0</v>
      </c>
      <c r="BH322" s="207">
        <f t="shared" si="7"/>
        <v>0</v>
      </c>
      <c r="BI322" s="207">
        <f t="shared" si="8"/>
        <v>0</v>
      </c>
      <c r="BJ322" s="18" t="s">
        <v>84</v>
      </c>
      <c r="BK322" s="207">
        <f t="shared" si="9"/>
        <v>732</v>
      </c>
      <c r="BL322" s="18" t="s">
        <v>234</v>
      </c>
      <c r="BM322" s="206" t="s">
        <v>516</v>
      </c>
    </row>
    <row r="323" spans="1:65" s="2" customFormat="1" ht="24" customHeight="1">
      <c r="A323" s="33"/>
      <c r="B323" s="34"/>
      <c r="C323" s="196" t="s">
        <v>517</v>
      </c>
      <c r="D323" s="196" t="s">
        <v>150</v>
      </c>
      <c r="E323" s="197" t="s">
        <v>518</v>
      </c>
      <c r="F323" s="198" t="s">
        <v>519</v>
      </c>
      <c r="G323" s="199" t="s">
        <v>473</v>
      </c>
      <c r="H323" s="200">
        <v>1255.403</v>
      </c>
      <c r="I323" s="201">
        <v>1.56</v>
      </c>
      <c r="J323" s="201">
        <f t="shared" si="0"/>
        <v>1958.43</v>
      </c>
      <c r="K323" s="198" t="s">
        <v>251</v>
      </c>
      <c r="L323" s="36"/>
      <c r="M323" s="202" t="s">
        <v>1</v>
      </c>
      <c r="N323" s="203" t="s">
        <v>41</v>
      </c>
      <c r="O323" s="204">
        <v>0</v>
      </c>
      <c r="P323" s="204">
        <f t="shared" si="1"/>
        <v>0</v>
      </c>
      <c r="Q323" s="204">
        <v>0</v>
      </c>
      <c r="R323" s="204">
        <f t="shared" si="2"/>
        <v>0</v>
      </c>
      <c r="S323" s="204">
        <v>0</v>
      </c>
      <c r="T323" s="205">
        <f t="shared" si="3"/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206" t="s">
        <v>234</v>
      </c>
      <c r="AT323" s="206" t="s">
        <v>150</v>
      </c>
      <c r="AU323" s="206" t="s">
        <v>86</v>
      </c>
      <c r="AY323" s="18" t="s">
        <v>148</v>
      </c>
      <c r="BE323" s="207">
        <f t="shared" si="4"/>
        <v>1958.43</v>
      </c>
      <c r="BF323" s="207">
        <f t="shared" si="5"/>
        <v>0</v>
      </c>
      <c r="BG323" s="207">
        <f t="shared" si="6"/>
        <v>0</v>
      </c>
      <c r="BH323" s="207">
        <f t="shared" si="7"/>
        <v>0</v>
      </c>
      <c r="BI323" s="207">
        <f t="shared" si="8"/>
        <v>0</v>
      </c>
      <c r="BJ323" s="18" t="s">
        <v>84</v>
      </c>
      <c r="BK323" s="207">
        <f t="shared" si="9"/>
        <v>1958.43</v>
      </c>
      <c r="BL323" s="18" t="s">
        <v>234</v>
      </c>
      <c r="BM323" s="206" t="s">
        <v>520</v>
      </c>
    </row>
    <row r="324" spans="1:65" s="12" customFormat="1" ht="22.9" customHeight="1">
      <c r="B324" s="181"/>
      <c r="C324" s="182"/>
      <c r="D324" s="183" t="s">
        <v>75</v>
      </c>
      <c r="E324" s="194" t="s">
        <v>521</v>
      </c>
      <c r="F324" s="194" t="s">
        <v>522</v>
      </c>
      <c r="G324" s="182"/>
      <c r="H324" s="182"/>
      <c r="I324" s="182"/>
      <c r="J324" s="195">
        <f>BK324</f>
        <v>173782.72</v>
      </c>
      <c r="K324" s="182"/>
      <c r="L324" s="186"/>
      <c r="M324" s="187"/>
      <c r="N324" s="188"/>
      <c r="O324" s="188"/>
      <c r="P324" s="189">
        <f>SUM(P325:P329)</f>
        <v>251.44197599999998</v>
      </c>
      <c r="Q324" s="188"/>
      <c r="R324" s="189">
        <f>SUM(R325:R329)</f>
        <v>0.78789720000000008</v>
      </c>
      <c r="S324" s="188"/>
      <c r="T324" s="190">
        <f>SUM(T325:T329)</f>
        <v>0</v>
      </c>
      <c r="AR324" s="191" t="s">
        <v>86</v>
      </c>
      <c r="AT324" s="192" t="s">
        <v>75</v>
      </c>
      <c r="AU324" s="192" t="s">
        <v>84</v>
      </c>
      <c r="AY324" s="191" t="s">
        <v>148</v>
      </c>
      <c r="BK324" s="193">
        <f>SUM(BK325:BK329)</f>
        <v>173782.72</v>
      </c>
    </row>
    <row r="325" spans="1:65" s="2" customFormat="1" ht="16.5" customHeight="1">
      <c r="A325" s="33"/>
      <c r="B325" s="34"/>
      <c r="C325" s="196" t="s">
        <v>523</v>
      </c>
      <c r="D325" s="196" t="s">
        <v>150</v>
      </c>
      <c r="E325" s="197" t="s">
        <v>524</v>
      </c>
      <c r="F325" s="198" t="s">
        <v>525</v>
      </c>
      <c r="G325" s="199" t="s">
        <v>153</v>
      </c>
      <c r="H325" s="200">
        <v>685.12800000000004</v>
      </c>
      <c r="I325" s="201">
        <v>44.5</v>
      </c>
      <c r="J325" s="201">
        <f>ROUND(I325*H325,2)</f>
        <v>30488.2</v>
      </c>
      <c r="K325" s="198" t="s">
        <v>251</v>
      </c>
      <c r="L325" s="36"/>
      <c r="M325" s="202" t="s">
        <v>1</v>
      </c>
      <c r="N325" s="203" t="s">
        <v>41</v>
      </c>
      <c r="O325" s="204">
        <v>8.3000000000000004E-2</v>
      </c>
      <c r="P325" s="204">
        <f>O325*H325</f>
        <v>56.865624000000004</v>
      </c>
      <c r="Q325" s="204">
        <v>1.6000000000000001E-4</v>
      </c>
      <c r="R325" s="204">
        <f>Q325*H325</f>
        <v>0.10962048000000002</v>
      </c>
      <c r="S325" s="204">
        <v>0</v>
      </c>
      <c r="T325" s="205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206" t="s">
        <v>234</v>
      </c>
      <c r="AT325" s="206" t="s">
        <v>150</v>
      </c>
      <c r="AU325" s="206" t="s">
        <v>86</v>
      </c>
      <c r="AY325" s="18" t="s">
        <v>148</v>
      </c>
      <c r="BE325" s="207">
        <f>IF(N325="základní",J325,0)</f>
        <v>30488.2</v>
      </c>
      <c r="BF325" s="207">
        <f>IF(N325="snížená",J325,0)</f>
        <v>0</v>
      </c>
      <c r="BG325" s="207">
        <f>IF(N325="zákl. přenesená",J325,0)</f>
        <v>0</v>
      </c>
      <c r="BH325" s="207">
        <f>IF(N325="sníž. přenesená",J325,0)</f>
        <v>0</v>
      </c>
      <c r="BI325" s="207">
        <f>IF(N325="nulová",J325,0)</f>
        <v>0</v>
      </c>
      <c r="BJ325" s="18" t="s">
        <v>84</v>
      </c>
      <c r="BK325" s="207">
        <f>ROUND(I325*H325,2)</f>
        <v>30488.2</v>
      </c>
      <c r="BL325" s="18" t="s">
        <v>234</v>
      </c>
      <c r="BM325" s="206" t="s">
        <v>526</v>
      </c>
    </row>
    <row r="326" spans="1:65" s="14" customFormat="1" ht="11.25">
      <c r="B326" s="218"/>
      <c r="C326" s="219"/>
      <c r="D326" s="210" t="s">
        <v>157</v>
      </c>
      <c r="E326" s="220" t="s">
        <v>1</v>
      </c>
      <c r="F326" s="221" t="s">
        <v>527</v>
      </c>
      <c r="G326" s="219"/>
      <c r="H326" s="222">
        <v>685.12800000000004</v>
      </c>
      <c r="I326" s="219"/>
      <c r="J326" s="219"/>
      <c r="K326" s="219"/>
      <c r="L326" s="223"/>
      <c r="M326" s="224"/>
      <c r="N326" s="225"/>
      <c r="O326" s="225"/>
      <c r="P326" s="225"/>
      <c r="Q326" s="225"/>
      <c r="R326" s="225"/>
      <c r="S326" s="225"/>
      <c r="T326" s="226"/>
      <c r="AT326" s="227" t="s">
        <v>157</v>
      </c>
      <c r="AU326" s="227" t="s">
        <v>86</v>
      </c>
      <c r="AV326" s="14" t="s">
        <v>86</v>
      </c>
      <c r="AW326" s="14" t="s">
        <v>29</v>
      </c>
      <c r="AX326" s="14" t="s">
        <v>76</v>
      </c>
      <c r="AY326" s="227" t="s">
        <v>148</v>
      </c>
    </row>
    <row r="327" spans="1:65" s="15" customFormat="1" ht="11.25">
      <c r="B327" s="228"/>
      <c r="C327" s="229"/>
      <c r="D327" s="210" t="s">
        <v>157</v>
      </c>
      <c r="E327" s="230" t="s">
        <v>1</v>
      </c>
      <c r="F327" s="231" t="s">
        <v>162</v>
      </c>
      <c r="G327" s="229"/>
      <c r="H327" s="232">
        <v>685.12800000000004</v>
      </c>
      <c r="I327" s="229"/>
      <c r="J327" s="229"/>
      <c r="K327" s="229"/>
      <c r="L327" s="233"/>
      <c r="M327" s="234"/>
      <c r="N327" s="235"/>
      <c r="O327" s="235"/>
      <c r="P327" s="235"/>
      <c r="Q327" s="235"/>
      <c r="R327" s="235"/>
      <c r="S327" s="235"/>
      <c r="T327" s="236"/>
      <c r="AT327" s="237" t="s">
        <v>157</v>
      </c>
      <c r="AU327" s="237" t="s">
        <v>86</v>
      </c>
      <c r="AV327" s="15" t="s">
        <v>155</v>
      </c>
      <c r="AW327" s="15" t="s">
        <v>29</v>
      </c>
      <c r="AX327" s="15" t="s">
        <v>84</v>
      </c>
      <c r="AY327" s="237" t="s">
        <v>148</v>
      </c>
    </row>
    <row r="328" spans="1:65" s="2" customFormat="1" ht="16.5" customHeight="1">
      <c r="A328" s="33"/>
      <c r="B328" s="34"/>
      <c r="C328" s="196" t="s">
        <v>528</v>
      </c>
      <c r="D328" s="196" t="s">
        <v>150</v>
      </c>
      <c r="E328" s="197" t="s">
        <v>529</v>
      </c>
      <c r="F328" s="198" t="s">
        <v>530</v>
      </c>
      <c r="G328" s="199" t="s">
        <v>153</v>
      </c>
      <c r="H328" s="200">
        <v>685.12800000000004</v>
      </c>
      <c r="I328" s="201">
        <v>204</v>
      </c>
      <c r="J328" s="201">
        <f>ROUND(I328*H328,2)</f>
        <v>139766.10999999999</v>
      </c>
      <c r="K328" s="198" t="s">
        <v>251</v>
      </c>
      <c r="L328" s="36"/>
      <c r="M328" s="202" t="s">
        <v>1</v>
      </c>
      <c r="N328" s="203" t="s">
        <v>41</v>
      </c>
      <c r="O328" s="204">
        <v>0.28399999999999997</v>
      </c>
      <c r="P328" s="204">
        <f>O328*H328</f>
        <v>194.57635199999999</v>
      </c>
      <c r="Q328" s="204">
        <v>9.7999999999999997E-4</v>
      </c>
      <c r="R328" s="204">
        <f>Q328*H328</f>
        <v>0.67142544000000004</v>
      </c>
      <c r="S328" s="204">
        <v>0</v>
      </c>
      <c r="T328" s="205">
        <f>S328*H328</f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206" t="s">
        <v>234</v>
      </c>
      <c r="AT328" s="206" t="s">
        <v>150</v>
      </c>
      <c r="AU328" s="206" t="s">
        <v>86</v>
      </c>
      <c r="AY328" s="18" t="s">
        <v>148</v>
      </c>
      <c r="BE328" s="207">
        <f>IF(N328="základní",J328,0)</f>
        <v>139766.10999999999</v>
      </c>
      <c r="BF328" s="207">
        <f>IF(N328="snížená",J328,0)</f>
        <v>0</v>
      </c>
      <c r="BG328" s="207">
        <f>IF(N328="zákl. přenesená",J328,0)</f>
        <v>0</v>
      </c>
      <c r="BH328" s="207">
        <f>IF(N328="sníž. přenesená",J328,0)</f>
        <v>0</v>
      </c>
      <c r="BI328" s="207">
        <f>IF(N328="nulová",J328,0)</f>
        <v>0</v>
      </c>
      <c r="BJ328" s="18" t="s">
        <v>84</v>
      </c>
      <c r="BK328" s="207">
        <f>ROUND(I328*H328,2)</f>
        <v>139766.10999999999</v>
      </c>
      <c r="BL328" s="18" t="s">
        <v>234</v>
      </c>
      <c r="BM328" s="206" t="s">
        <v>531</v>
      </c>
    </row>
    <row r="329" spans="1:65" s="2" customFormat="1" ht="24" customHeight="1">
      <c r="A329" s="33"/>
      <c r="B329" s="34"/>
      <c r="C329" s="196" t="s">
        <v>532</v>
      </c>
      <c r="D329" s="196" t="s">
        <v>150</v>
      </c>
      <c r="E329" s="197" t="s">
        <v>533</v>
      </c>
      <c r="F329" s="198" t="s">
        <v>534</v>
      </c>
      <c r="G329" s="199" t="s">
        <v>153</v>
      </c>
      <c r="H329" s="200">
        <v>685.12800000000004</v>
      </c>
      <c r="I329" s="201">
        <v>5.15</v>
      </c>
      <c r="J329" s="201">
        <f>ROUND(I329*H329,2)</f>
        <v>3528.41</v>
      </c>
      <c r="K329" s="198" t="s">
        <v>251</v>
      </c>
      <c r="L329" s="36"/>
      <c r="M329" s="257" t="s">
        <v>1</v>
      </c>
      <c r="N329" s="258" t="s">
        <v>41</v>
      </c>
      <c r="O329" s="259">
        <v>0</v>
      </c>
      <c r="P329" s="259">
        <f>O329*H329</f>
        <v>0</v>
      </c>
      <c r="Q329" s="259">
        <v>1.0000000000000001E-5</v>
      </c>
      <c r="R329" s="259">
        <f>Q329*H329</f>
        <v>6.8512800000000013E-3</v>
      </c>
      <c r="S329" s="259">
        <v>0</v>
      </c>
      <c r="T329" s="260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206" t="s">
        <v>234</v>
      </c>
      <c r="AT329" s="206" t="s">
        <v>150</v>
      </c>
      <c r="AU329" s="206" t="s">
        <v>86</v>
      </c>
      <c r="AY329" s="18" t="s">
        <v>148</v>
      </c>
      <c r="BE329" s="207">
        <f>IF(N329="základní",J329,0)</f>
        <v>3528.41</v>
      </c>
      <c r="BF329" s="207">
        <f>IF(N329="snížená",J329,0)</f>
        <v>0</v>
      </c>
      <c r="BG329" s="207">
        <f>IF(N329="zákl. přenesená",J329,0)</f>
        <v>0</v>
      </c>
      <c r="BH329" s="207">
        <f>IF(N329="sníž. přenesená",J329,0)</f>
        <v>0</v>
      </c>
      <c r="BI329" s="207">
        <f>IF(N329="nulová",J329,0)</f>
        <v>0</v>
      </c>
      <c r="BJ329" s="18" t="s">
        <v>84</v>
      </c>
      <c r="BK329" s="207">
        <f>ROUND(I329*H329,2)</f>
        <v>3528.41</v>
      </c>
      <c r="BL329" s="18" t="s">
        <v>234</v>
      </c>
      <c r="BM329" s="206" t="s">
        <v>535</v>
      </c>
    </row>
    <row r="330" spans="1:65" s="2" customFormat="1" ht="6.95" customHeight="1">
      <c r="A330" s="33"/>
      <c r="B330" s="53"/>
      <c r="C330" s="54"/>
      <c r="D330" s="54"/>
      <c r="E330" s="54"/>
      <c r="F330" s="54"/>
      <c r="G330" s="54"/>
      <c r="H330" s="54"/>
      <c r="I330" s="54"/>
      <c r="J330" s="54"/>
      <c r="K330" s="54"/>
      <c r="L330" s="36"/>
      <c r="M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</row>
  </sheetData>
  <sheetProtection algorithmName="SHA-512" hashValue="Vnas/4nXK9ET7T+cniuzBqUP1CR3ESRYbT1py/NPYif81Giou7YVGhxXr+xiJ9N8Z8XRDCPFrIcZ3Nzgx7GznQ==" saltValue="P4PsYRbc5d48tzVnBpKa3cnbaA9zUn7JvSfpWJkGl+O3YVAgfmeYzTCsmZyuLl/qYTPww0U2wqjbmS0sDQ7jYw==" spinCount="100000" sheet="1" objects="1" scenarios="1" formatColumns="0" formatRows="0" autoFilter="0"/>
  <autoFilter ref="C131:K329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93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1" customFormat="1" ht="12" customHeight="1">
      <c r="B8" s="21"/>
      <c r="D8" s="122" t="s">
        <v>111</v>
      </c>
      <c r="L8" s="21"/>
    </row>
    <row r="9" spans="1:46" s="2" customFormat="1" ht="16.5" customHeight="1">
      <c r="A9" s="33"/>
      <c r="B9" s="36"/>
      <c r="C9" s="33"/>
      <c r="D9" s="33"/>
      <c r="E9" s="308" t="s">
        <v>536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6"/>
      <c r="C10" s="33"/>
      <c r="D10" s="122" t="s">
        <v>537</v>
      </c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6"/>
      <c r="C11" s="33"/>
      <c r="D11" s="33"/>
      <c r="E11" s="310" t="s">
        <v>538</v>
      </c>
      <c r="F11" s="311"/>
      <c r="G11" s="311"/>
      <c r="H11" s="311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6"/>
      <c r="C12" s="33"/>
      <c r="D12" s="33"/>
      <c r="E12" s="33"/>
      <c r="F12" s="33"/>
      <c r="G12" s="33"/>
      <c r="H12" s="33"/>
      <c r="I12" s="33"/>
      <c r="J12" s="33"/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6"/>
      <c r="C13" s="33"/>
      <c r="D13" s="122" t="s">
        <v>16</v>
      </c>
      <c r="E13" s="33"/>
      <c r="F13" s="109" t="s">
        <v>1</v>
      </c>
      <c r="G13" s="33"/>
      <c r="H13" s="33"/>
      <c r="I13" s="122" t="s">
        <v>17</v>
      </c>
      <c r="J13" s="109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18</v>
      </c>
      <c r="E14" s="33"/>
      <c r="F14" s="109" t="s">
        <v>19</v>
      </c>
      <c r="G14" s="33"/>
      <c r="H14" s="33"/>
      <c r="I14" s="122" t="s">
        <v>20</v>
      </c>
      <c r="J14" s="123" t="str">
        <f>'Rekapitulace stavby'!AN8</f>
        <v>9. 11. 2019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6"/>
      <c r="C15" s="33"/>
      <c r="D15" s="33"/>
      <c r="E15" s="33"/>
      <c r="F15" s="33"/>
      <c r="G15" s="33"/>
      <c r="H15" s="33"/>
      <c r="I15" s="33"/>
      <c r="J15" s="33"/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6"/>
      <c r="C16" s="33"/>
      <c r="D16" s="122" t="s">
        <v>22</v>
      </c>
      <c r="E16" s="33"/>
      <c r="F16" s="33"/>
      <c r="G16" s="33"/>
      <c r="H16" s="33"/>
      <c r="I16" s="122" t="s">
        <v>23</v>
      </c>
      <c r="J16" s="109" t="s">
        <v>1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6"/>
      <c r="C17" s="33"/>
      <c r="D17" s="33"/>
      <c r="E17" s="109" t="s">
        <v>24</v>
      </c>
      <c r="F17" s="33"/>
      <c r="G17" s="33"/>
      <c r="H17" s="33"/>
      <c r="I17" s="122" t="s">
        <v>25</v>
      </c>
      <c r="J17" s="109" t="s">
        <v>1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6"/>
      <c r="C19" s="33"/>
      <c r="D19" s="122" t="s">
        <v>26</v>
      </c>
      <c r="E19" s="33"/>
      <c r="F19" s="33"/>
      <c r="G19" s="33"/>
      <c r="H19" s="33"/>
      <c r="I19" s="122" t="s">
        <v>23</v>
      </c>
      <c r="J19" s="109" t="str">
        <f>'Rekapitulace stavby'!AN13</f>
        <v/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6"/>
      <c r="C20" s="33"/>
      <c r="D20" s="33"/>
      <c r="E20" s="312" t="str">
        <f>'Rekapitulace stavby'!E14</f>
        <v xml:space="preserve"> </v>
      </c>
      <c r="F20" s="312"/>
      <c r="G20" s="312"/>
      <c r="H20" s="312"/>
      <c r="I20" s="122" t="s">
        <v>25</v>
      </c>
      <c r="J20" s="109" t="str">
        <f>'Rekapitulace stavby'!AN14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6"/>
      <c r="C21" s="33"/>
      <c r="D21" s="33"/>
      <c r="E21" s="33"/>
      <c r="F21" s="33"/>
      <c r="G21" s="33"/>
      <c r="H21" s="33"/>
      <c r="I21" s="33"/>
      <c r="J21" s="33"/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6"/>
      <c r="C22" s="33"/>
      <c r="D22" s="122" t="s">
        <v>28</v>
      </c>
      <c r="E22" s="33"/>
      <c r="F22" s="33"/>
      <c r="G22" s="33"/>
      <c r="H22" s="33"/>
      <c r="I22" s="122" t="s">
        <v>23</v>
      </c>
      <c r="J22" s="109" t="str">
        <f>IF('Rekapitulace stavby'!AN16="","",'Rekapitulace stavby'!AN16)</f>
        <v/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6"/>
      <c r="C23" s="33"/>
      <c r="D23" s="33"/>
      <c r="E23" s="109" t="str">
        <f>IF('Rekapitulace stavby'!E17="","",'Rekapitulace stavby'!E17)</f>
        <v xml:space="preserve"> </v>
      </c>
      <c r="F23" s="33"/>
      <c r="G23" s="33"/>
      <c r="H23" s="33"/>
      <c r="I23" s="122" t="s">
        <v>25</v>
      </c>
      <c r="J23" s="109" t="str">
        <f>IF('Rekapitulace stavby'!AN17="","",'Rekapitulace stavby'!AN17)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6"/>
      <c r="C25" s="33"/>
      <c r="D25" s="122" t="s">
        <v>30</v>
      </c>
      <c r="E25" s="33"/>
      <c r="F25" s="33"/>
      <c r="G25" s="33"/>
      <c r="H25" s="33"/>
      <c r="I25" s="122" t="s">
        <v>23</v>
      </c>
      <c r="J25" s="109" t="s">
        <v>1</v>
      </c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6"/>
      <c r="C26" s="33"/>
      <c r="D26" s="33"/>
      <c r="E26" s="109" t="s">
        <v>31</v>
      </c>
      <c r="F26" s="33"/>
      <c r="G26" s="33"/>
      <c r="H26" s="33"/>
      <c r="I26" s="122" t="s">
        <v>25</v>
      </c>
      <c r="J26" s="109" t="s">
        <v>1</v>
      </c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6"/>
      <c r="C28" s="33"/>
      <c r="D28" s="122" t="s">
        <v>32</v>
      </c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24"/>
      <c r="B29" s="125"/>
      <c r="C29" s="124"/>
      <c r="D29" s="124"/>
      <c r="E29" s="313" t="s">
        <v>1</v>
      </c>
      <c r="F29" s="313"/>
      <c r="G29" s="313"/>
      <c r="H29" s="313"/>
      <c r="I29" s="124"/>
      <c r="J29" s="124"/>
      <c r="K29" s="124"/>
      <c r="L29" s="126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</row>
    <row r="30" spans="1:31" s="2" customFormat="1" ht="6.95" customHeight="1">
      <c r="A30" s="33"/>
      <c r="B30" s="36"/>
      <c r="C30" s="33"/>
      <c r="D30" s="33"/>
      <c r="E30" s="33"/>
      <c r="F30" s="33"/>
      <c r="G30" s="33"/>
      <c r="H30" s="33"/>
      <c r="I30" s="33"/>
      <c r="J30" s="33"/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6"/>
      <c r="C31" s="33"/>
      <c r="D31" s="127"/>
      <c r="E31" s="127"/>
      <c r="F31" s="127"/>
      <c r="G31" s="127"/>
      <c r="H31" s="127"/>
      <c r="I31" s="127"/>
      <c r="J31" s="127"/>
      <c r="K31" s="12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6"/>
      <c r="C32" s="33"/>
      <c r="D32" s="109" t="s">
        <v>113</v>
      </c>
      <c r="E32" s="33"/>
      <c r="F32" s="33"/>
      <c r="G32" s="33"/>
      <c r="H32" s="33"/>
      <c r="I32" s="33"/>
      <c r="J32" s="128">
        <f>J98</f>
        <v>360260.31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6"/>
      <c r="C33" s="33"/>
      <c r="D33" s="129" t="s">
        <v>114</v>
      </c>
      <c r="E33" s="33"/>
      <c r="F33" s="33"/>
      <c r="G33" s="33"/>
      <c r="H33" s="33"/>
      <c r="I33" s="33"/>
      <c r="J33" s="128">
        <f>J109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35" customHeight="1">
      <c r="A34" s="33"/>
      <c r="B34" s="36"/>
      <c r="C34" s="33"/>
      <c r="D34" s="130" t="s">
        <v>36</v>
      </c>
      <c r="E34" s="33"/>
      <c r="F34" s="33"/>
      <c r="G34" s="33"/>
      <c r="H34" s="33"/>
      <c r="I34" s="33"/>
      <c r="J34" s="131">
        <f>ROUND(J32 + J33, 2)</f>
        <v>360260.31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6.95" customHeight="1">
      <c r="A35" s="33"/>
      <c r="B35" s="36"/>
      <c r="C35" s="33"/>
      <c r="D35" s="127"/>
      <c r="E35" s="127"/>
      <c r="F35" s="127"/>
      <c r="G35" s="127"/>
      <c r="H35" s="127"/>
      <c r="I35" s="127"/>
      <c r="J35" s="127"/>
      <c r="K35" s="127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33"/>
      <c r="F36" s="132" t="s">
        <v>38</v>
      </c>
      <c r="G36" s="33"/>
      <c r="H36" s="33"/>
      <c r="I36" s="132" t="s">
        <v>37</v>
      </c>
      <c r="J36" s="132" t="s">
        <v>39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customHeight="1">
      <c r="A37" s="33"/>
      <c r="B37" s="36"/>
      <c r="C37" s="33"/>
      <c r="D37" s="133" t="s">
        <v>40</v>
      </c>
      <c r="E37" s="122" t="s">
        <v>41</v>
      </c>
      <c r="F37" s="134">
        <f>ROUND((SUM(BE109:BE110) + SUM(BE132:BE196)),  2)</f>
        <v>360260.31</v>
      </c>
      <c r="G37" s="33"/>
      <c r="H37" s="33"/>
      <c r="I37" s="135">
        <v>0.21</v>
      </c>
      <c r="J37" s="134">
        <f>ROUND(((SUM(BE109:BE110) + SUM(BE132:BE196))*I37),  2)</f>
        <v>75654.67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6"/>
      <c r="C38" s="33"/>
      <c r="D38" s="33"/>
      <c r="E38" s="122" t="s">
        <v>42</v>
      </c>
      <c r="F38" s="134">
        <f>ROUND((SUM(BF109:BF110) + SUM(BF132:BF196)),  2)</f>
        <v>0</v>
      </c>
      <c r="G38" s="33"/>
      <c r="H38" s="33"/>
      <c r="I38" s="135">
        <v>0.15</v>
      </c>
      <c r="J38" s="134">
        <f>ROUND(((SUM(BF109:BF110) + SUM(BF132:BF196))*I38),  2)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43</v>
      </c>
      <c r="F39" s="134">
        <f>ROUND((SUM(BG109:BG110) + SUM(BG132:BG196)),  2)</f>
        <v>0</v>
      </c>
      <c r="G39" s="33"/>
      <c r="H39" s="33"/>
      <c r="I39" s="135">
        <v>0.21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6"/>
      <c r="C40" s="33"/>
      <c r="D40" s="33"/>
      <c r="E40" s="122" t="s">
        <v>44</v>
      </c>
      <c r="F40" s="134">
        <f>ROUND((SUM(BH109:BH110) + SUM(BH132:BH196)),  2)</f>
        <v>0</v>
      </c>
      <c r="G40" s="33"/>
      <c r="H40" s="33"/>
      <c r="I40" s="135">
        <v>0.15</v>
      </c>
      <c r="J40" s="134">
        <f>0</f>
        <v>0</v>
      </c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45" hidden="1" customHeight="1">
      <c r="A41" s="33"/>
      <c r="B41" s="36"/>
      <c r="C41" s="33"/>
      <c r="D41" s="33"/>
      <c r="E41" s="122" t="s">
        <v>45</v>
      </c>
      <c r="F41" s="134">
        <f>ROUND((SUM(BI109:BI110) + SUM(BI132:BI196)),  2)</f>
        <v>0</v>
      </c>
      <c r="G41" s="33"/>
      <c r="H41" s="33"/>
      <c r="I41" s="135">
        <v>0</v>
      </c>
      <c r="J41" s="134">
        <f>0</f>
        <v>0</v>
      </c>
      <c r="K41" s="33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6.9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35" customHeight="1">
      <c r="A43" s="33"/>
      <c r="B43" s="36"/>
      <c r="C43" s="136"/>
      <c r="D43" s="137" t="s">
        <v>46</v>
      </c>
      <c r="E43" s="138"/>
      <c r="F43" s="138"/>
      <c r="G43" s="139" t="s">
        <v>47</v>
      </c>
      <c r="H43" s="140" t="s">
        <v>48</v>
      </c>
      <c r="I43" s="138"/>
      <c r="J43" s="141">
        <f>SUM(J34:J41)</f>
        <v>435914.98</v>
      </c>
      <c r="K43" s="142"/>
      <c r="L43" s="50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45" customHeight="1">
      <c r="A44" s="33"/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50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2"/>
      <c r="C86" s="29" t="s">
        <v>111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3"/>
      <c r="B87" s="34"/>
      <c r="C87" s="35"/>
      <c r="D87" s="35"/>
      <c r="E87" s="314" t="s">
        <v>536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9" t="s">
        <v>537</v>
      </c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5"/>
      <c r="D89" s="35"/>
      <c r="E89" s="302" t="str">
        <f>E11</f>
        <v>SO-02A - Přízemí</v>
      </c>
      <c r="F89" s="316"/>
      <c r="G89" s="316"/>
      <c r="H89" s="316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9" t="s">
        <v>18</v>
      </c>
      <c r="D91" s="35"/>
      <c r="E91" s="35"/>
      <c r="F91" s="27" t="str">
        <f>F14</f>
        <v>Loděnice</v>
      </c>
      <c r="G91" s="35"/>
      <c r="H91" s="35"/>
      <c r="I91" s="29" t="s">
        <v>20</v>
      </c>
      <c r="J91" s="65" t="str">
        <f>IF(J14="","",J14)</f>
        <v>9. 11. 2019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9" t="s">
        <v>22</v>
      </c>
      <c r="D93" s="35"/>
      <c r="E93" s="35"/>
      <c r="F93" s="27" t="str">
        <f>E17</f>
        <v>Obec Loděnice</v>
      </c>
      <c r="G93" s="35"/>
      <c r="H93" s="35"/>
      <c r="I93" s="29" t="s">
        <v>28</v>
      </c>
      <c r="J93" s="30" t="str">
        <f>E23</f>
        <v xml:space="preserve"> </v>
      </c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9" t="s">
        <v>26</v>
      </c>
      <c r="D94" s="35"/>
      <c r="E94" s="35"/>
      <c r="F94" s="27" t="str">
        <f>IF(E20="","",E20)</f>
        <v xml:space="preserve"> </v>
      </c>
      <c r="G94" s="35"/>
      <c r="H94" s="35"/>
      <c r="I94" s="29" t="s">
        <v>30</v>
      </c>
      <c r="J94" s="30" t="str">
        <f>E26</f>
        <v>Zdeněk Drda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54" t="s">
        <v>116</v>
      </c>
      <c r="D96" s="116"/>
      <c r="E96" s="116"/>
      <c r="F96" s="116"/>
      <c r="G96" s="116"/>
      <c r="H96" s="116"/>
      <c r="I96" s="116"/>
      <c r="J96" s="155" t="s">
        <v>117</v>
      </c>
      <c r="K96" s="116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50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56" t="s">
        <v>118</v>
      </c>
      <c r="D98" s="35"/>
      <c r="E98" s="35"/>
      <c r="F98" s="35"/>
      <c r="G98" s="35"/>
      <c r="H98" s="35"/>
      <c r="I98" s="35"/>
      <c r="J98" s="83">
        <f>J132</f>
        <v>360260.31</v>
      </c>
      <c r="K98" s="35"/>
      <c r="L98" s="50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119</v>
      </c>
    </row>
    <row r="99" spans="1:47" s="9" customFormat="1" ht="24.95" customHeight="1">
      <c r="B99" s="157"/>
      <c r="C99" s="158"/>
      <c r="D99" s="159" t="s">
        <v>120</v>
      </c>
      <c r="E99" s="160"/>
      <c r="F99" s="160"/>
      <c r="G99" s="160"/>
      <c r="H99" s="160"/>
      <c r="I99" s="160"/>
      <c r="J99" s="161">
        <f>J133</f>
        <v>36008.719999999994</v>
      </c>
      <c r="K99" s="158"/>
      <c r="L99" s="162"/>
    </row>
    <row r="100" spans="1:47" s="10" customFormat="1" ht="19.899999999999999" customHeight="1">
      <c r="B100" s="163"/>
      <c r="C100" s="103"/>
      <c r="D100" s="164" t="s">
        <v>125</v>
      </c>
      <c r="E100" s="165"/>
      <c r="F100" s="165"/>
      <c r="G100" s="165"/>
      <c r="H100" s="165"/>
      <c r="I100" s="165"/>
      <c r="J100" s="166">
        <f>J134</f>
        <v>10065.64</v>
      </c>
      <c r="K100" s="103"/>
      <c r="L100" s="167"/>
    </row>
    <row r="101" spans="1:47" s="10" customFormat="1" ht="19.899999999999999" customHeight="1">
      <c r="B101" s="163"/>
      <c r="C101" s="103"/>
      <c r="D101" s="164" t="s">
        <v>126</v>
      </c>
      <c r="E101" s="165"/>
      <c r="F101" s="165"/>
      <c r="G101" s="165"/>
      <c r="H101" s="165"/>
      <c r="I101" s="165"/>
      <c r="J101" s="166">
        <f>J140</f>
        <v>20454.8</v>
      </c>
      <c r="K101" s="103"/>
      <c r="L101" s="167"/>
    </row>
    <row r="102" spans="1:47" s="10" customFormat="1" ht="19.899999999999999" customHeight="1">
      <c r="B102" s="163"/>
      <c r="C102" s="103"/>
      <c r="D102" s="164" t="s">
        <v>539</v>
      </c>
      <c r="E102" s="165"/>
      <c r="F102" s="165"/>
      <c r="G102" s="165"/>
      <c r="H102" s="165"/>
      <c r="I102" s="165"/>
      <c r="J102" s="166">
        <f>J155</f>
        <v>4902.32</v>
      </c>
      <c r="K102" s="103"/>
      <c r="L102" s="167"/>
    </row>
    <row r="103" spans="1:47" s="10" customFormat="1" ht="19.899999999999999" customHeight="1">
      <c r="B103" s="163"/>
      <c r="C103" s="103"/>
      <c r="D103" s="164" t="s">
        <v>127</v>
      </c>
      <c r="E103" s="165"/>
      <c r="F103" s="165"/>
      <c r="G103" s="165"/>
      <c r="H103" s="165"/>
      <c r="I103" s="165"/>
      <c r="J103" s="166">
        <f>J161</f>
        <v>585.96</v>
      </c>
      <c r="K103" s="103"/>
      <c r="L103" s="167"/>
    </row>
    <row r="104" spans="1:47" s="9" customFormat="1" ht="24.95" customHeight="1">
      <c r="B104" s="157"/>
      <c r="C104" s="158"/>
      <c r="D104" s="159" t="s">
        <v>128</v>
      </c>
      <c r="E104" s="160"/>
      <c r="F104" s="160"/>
      <c r="G104" s="160"/>
      <c r="H104" s="160"/>
      <c r="I104" s="160"/>
      <c r="J104" s="161">
        <f>J163</f>
        <v>324251.59000000003</v>
      </c>
      <c r="K104" s="158"/>
      <c r="L104" s="162"/>
    </row>
    <row r="105" spans="1:47" s="10" customFormat="1" ht="19.899999999999999" customHeight="1">
      <c r="B105" s="163"/>
      <c r="C105" s="103"/>
      <c r="D105" s="164" t="s">
        <v>540</v>
      </c>
      <c r="E105" s="165"/>
      <c r="F105" s="165"/>
      <c r="G105" s="165"/>
      <c r="H105" s="165"/>
      <c r="I105" s="165"/>
      <c r="J105" s="166">
        <f>J164</f>
        <v>293528.03000000003</v>
      </c>
      <c r="K105" s="103"/>
      <c r="L105" s="167"/>
    </row>
    <row r="106" spans="1:47" s="10" customFormat="1" ht="19.899999999999999" customHeight="1">
      <c r="B106" s="163"/>
      <c r="C106" s="103"/>
      <c r="D106" s="164" t="s">
        <v>541</v>
      </c>
      <c r="E106" s="165"/>
      <c r="F106" s="165"/>
      <c r="G106" s="165"/>
      <c r="H106" s="165"/>
      <c r="I106" s="165"/>
      <c r="J106" s="166">
        <f>J189</f>
        <v>30723.56</v>
      </c>
      <c r="K106" s="103"/>
      <c r="L106" s="167"/>
    </row>
    <row r="107" spans="1:47" s="2" customFormat="1" ht="21.75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6.95" customHeight="1">
      <c r="A108" s="33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9.25" customHeight="1">
      <c r="A109" s="33"/>
      <c r="B109" s="34"/>
      <c r="C109" s="156" t="s">
        <v>132</v>
      </c>
      <c r="D109" s="35"/>
      <c r="E109" s="35"/>
      <c r="F109" s="35"/>
      <c r="G109" s="35"/>
      <c r="H109" s="35"/>
      <c r="I109" s="35"/>
      <c r="J109" s="168">
        <v>0</v>
      </c>
      <c r="K109" s="35"/>
      <c r="L109" s="50"/>
      <c r="N109" s="169" t="s">
        <v>40</v>
      </c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8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29.25" customHeight="1">
      <c r="A111" s="33"/>
      <c r="B111" s="34"/>
      <c r="C111" s="115" t="s">
        <v>109</v>
      </c>
      <c r="D111" s="116"/>
      <c r="E111" s="116"/>
      <c r="F111" s="116"/>
      <c r="G111" s="116"/>
      <c r="H111" s="116"/>
      <c r="I111" s="116"/>
      <c r="J111" s="117">
        <f>ROUND(J98+J109,2)</f>
        <v>360260.31</v>
      </c>
      <c r="K111" s="116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6.95" customHeight="1">
      <c r="A112" s="33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4" t="s">
        <v>133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9" t="s">
        <v>14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5"/>
      <c r="D120" s="35"/>
      <c r="E120" s="314" t="str">
        <f>E7</f>
        <v>Orientační ocenění podle THÚ - budova Obecního úřadu</v>
      </c>
      <c r="F120" s="315"/>
      <c r="G120" s="315"/>
      <c r="H120" s="31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1" customFormat="1" ht="12" customHeight="1">
      <c r="B121" s="22"/>
      <c r="C121" s="29" t="s">
        <v>111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3"/>
      <c r="B122" s="34"/>
      <c r="C122" s="35"/>
      <c r="D122" s="35"/>
      <c r="E122" s="314" t="s">
        <v>536</v>
      </c>
      <c r="F122" s="316"/>
      <c r="G122" s="316"/>
      <c r="H122" s="316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9" t="s">
        <v>537</v>
      </c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5"/>
      <c r="D124" s="35"/>
      <c r="E124" s="302" t="str">
        <f>E11</f>
        <v>SO-02A - Přízemí</v>
      </c>
      <c r="F124" s="316"/>
      <c r="G124" s="316"/>
      <c r="H124" s="316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9" t="s">
        <v>18</v>
      </c>
      <c r="D126" s="35"/>
      <c r="E126" s="35"/>
      <c r="F126" s="27" t="str">
        <f>F14</f>
        <v>Loděnice</v>
      </c>
      <c r="G126" s="35"/>
      <c r="H126" s="35"/>
      <c r="I126" s="29" t="s">
        <v>20</v>
      </c>
      <c r="J126" s="65" t="str">
        <f>IF(J14="","",J14)</f>
        <v>9. 11. 2019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9" t="s">
        <v>22</v>
      </c>
      <c r="D128" s="35"/>
      <c r="E128" s="35"/>
      <c r="F128" s="27" t="str">
        <f>E17</f>
        <v>Obec Loděnice</v>
      </c>
      <c r="G128" s="35"/>
      <c r="H128" s="35"/>
      <c r="I128" s="29" t="s">
        <v>28</v>
      </c>
      <c r="J128" s="30" t="str">
        <f>E23</f>
        <v xml:space="preserve"> </v>
      </c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9" t="s">
        <v>26</v>
      </c>
      <c r="D129" s="35"/>
      <c r="E129" s="35"/>
      <c r="F129" s="27" t="str">
        <f>IF(E20="","",E20)</f>
        <v xml:space="preserve"> </v>
      </c>
      <c r="G129" s="35"/>
      <c r="H129" s="35"/>
      <c r="I129" s="29" t="s">
        <v>30</v>
      </c>
      <c r="J129" s="30" t="str">
        <f>E26</f>
        <v>Zdeněk Drda</v>
      </c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70"/>
      <c r="B131" s="171"/>
      <c r="C131" s="172" t="s">
        <v>134</v>
      </c>
      <c r="D131" s="173" t="s">
        <v>61</v>
      </c>
      <c r="E131" s="173" t="s">
        <v>57</v>
      </c>
      <c r="F131" s="173" t="s">
        <v>58</v>
      </c>
      <c r="G131" s="173" t="s">
        <v>135</v>
      </c>
      <c r="H131" s="173" t="s">
        <v>136</v>
      </c>
      <c r="I131" s="173" t="s">
        <v>137</v>
      </c>
      <c r="J131" s="173" t="s">
        <v>117</v>
      </c>
      <c r="K131" s="174" t="s">
        <v>138</v>
      </c>
      <c r="L131" s="175"/>
      <c r="M131" s="74" t="s">
        <v>1</v>
      </c>
      <c r="N131" s="75" t="s">
        <v>40</v>
      </c>
      <c r="O131" s="75" t="s">
        <v>139</v>
      </c>
      <c r="P131" s="75" t="s">
        <v>140</v>
      </c>
      <c r="Q131" s="75" t="s">
        <v>141</v>
      </c>
      <c r="R131" s="75" t="s">
        <v>142</v>
      </c>
      <c r="S131" s="75" t="s">
        <v>143</v>
      </c>
      <c r="T131" s="76" t="s">
        <v>144</v>
      </c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</row>
    <row r="132" spans="1:65" s="2" customFormat="1" ht="22.9" customHeight="1">
      <c r="A132" s="33"/>
      <c r="B132" s="34"/>
      <c r="C132" s="81" t="s">
        <v>145</v>
      </c>
      <c r="D132" s="35"/>
      <c r="E132" s="35"/>
      <c r="F132" s="35"/>
      <c r="G132" s="35"/>
      <c r="H132" s="35"/>
      <c r="I132" s="35"/>
      <c r="J132" s="176">
        <f>BK132</f>
        <v>360260.31</v>
      </c>
      <c r="K132" s="35"/>
      <c r="L132" s="36"/>
      <c r="M132" s="77"/>
      <c r="N132" s="177"/>
      <c r="O132" s="78"/>
      <c r="P132" s="178">
        <f>P133+P163</f>
        <v>194.55691899999999</v>
      </c>
      <c r="Q132" s="78"/>
      <c r="R132" s="178">
        <f>R133+R163</f>
        <v>1.1189962799999997</v>
      </c>
      <c r="S132" s="78"/>
      <c r="T132" s="179">
        <f>T133+T163</f>
        <v>2.479034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75</v>
      </c>
      <c r="AU132" s="18" t="s">
        <v>119</v>
      </c>
      <c r="BK132" s="180">
        <f>BK133+BK163</f>
        <v>360260.31</v>
      </c>
    </row>
    <row r="133" spans="1:65" s="12" customFormat="1" ht="25.9" customHeight="1">
      <c r="B133" s="181"/>
      <c r="C133" s="182"/>
      <c r="D133" s="183" t="s">
        <v>75</v>
      </c>
      <c r="E133" s="184" t="s">
        <v>146</v>
      </c>
      <c r="F133" s="184" t="s">
        <v>147</v>
      </c>
      <c r="G133" s="182"/>
      <c r="H133" s="182"/>
      <c r="I133" s="182"/>
      <c r="J133" s="185">
        <f>BK133</f>
        <v>36008.719999999994</v>
      </c>
      <c r="K133" s="182"/>
      <c r="L133" s="186"/>
      <c r="M133" s="187"/>
      <c r="N133" s="188"/>
      <c r="O133" s="188"/>
      <c r="P133" s="189">
        <f>P134+P140+P155+P161</f>
        <v>89.987158999999991</v>
      </c>
      <c r="Q133" s="188"/>
      <c r="R133" s="189">
        <f>R134+R140+R155+R161</f>
        <v>0.51381743999999996</v>
      </c>
      <c r="S133" s="188"/>
      <c r="T133" s="190">
        <f>T134+T140+T155+T161</f>
        <v>1.828794</v>
      </c>
      <c r="AR133" s="191" t="s">
        <v>84</v>
      </c>
      <c r="AT133" s="192" t="s">
        <v>75</v>
      </c>
      <c r="AU133" s="192" t="s">
        <v>76</v>
      </c>
      <c r="AY133" s="191" t="s">
        <v>148</v>
      </c>
      <c r="BK133" s="193">
        <f>BK134+BK140+BK155+BK161</f>
        <v>36008.719999999994</v>
      </c>
    </row>
    <row r="134" spans="1:65" s="12" customFormat="1" ht="22.9" customHeight="1">
      <c r="B134" s="181"/>
      <c r="C134" s="182"/>
      <c r="D134" s="183" t="s">
        <v>75</v>
      </c>
      <c r="E134" s="194" t="s">
        <v>180</v>
      </c>
      <c r="F134" s="194" t="s">
        <v>253</v>
      </c>
      <c r="G134" s="182"/>
      <c r="H134" s="182"/>
      <c r="I134" s="182"/>
      <c r="J134" s="195">
        <f>BK134</f>
        <v>10065.64</v>
      </c>
      <c r="K134" s="182"/>
      <c r="L134" s="186"/>
      <c r="M134" s="187"/>
      <c r="N134" s="188"/>
      <c r="O134" s="188"/>
      <c r="P134" s="189">
        <f>SUM(P135:P139)</f>
        <v>20.146139999999999</v>
      </c>
      <c r="Q134" s="188"/>
      <c r="R134" s="189">
        <f>SUM(R135:R139)</f>
        <v>0.49926744000000001</v>
      </c>
      <c r="S134" s="188"/>
      <c r="T134" s="190">
        <f>SUM(T135:T139)</f>
        <v>0</v>
      </c>
      <c r="AR134" s="191" t="s">
        <v>84</v>
      </c>
      <c r="AT134" s="192" t="s">
        <v>75</v>
      </c>
      <c r="AU134" s="192" t="s">
        <v>84</v>
      </c>
      <c r="AY134" s="191" t="s">
        <v>148</v>
      </c>
      <c r="BK134" s="193">
        <f>SUM(BK135:BK139)</f>
        <v>10065.64</v>
      </c>
    </row>
    <row r="135" spans="1:65" s="2" customFormat="1" ht="24" customHeight="1">
      <c r="A135" s="33"/>
      <c r="B135" s="34"/>
      <c r="C135" s="196" t="s">
        <v>84</v>
      </c>
      <c r="D135" s="196" t="s">
        <v>150</v>
      </c>
      <c r="E135" s="197" t="s">
        <v>542</v>
      </c>
      <c r="F135" s="198" t="s">
        <v>543</v>
      </c>
      <c r="G135" s="199" t="s">
        <v>153</v>
      </c>
      <c r="H135" s="200">
        <v>14.868</v>
      </c>
      <c r="I135" s="201">
        <v>677</v>
      </c>
      <c r="J135" s="201">
        <f>ROUND(I135*H135,2)</f>
        <v>10065.64</v>
      </c>
      <c r="K135" s="198" t="s">
        <v>251</v>
      </c>
      <c r="L135" s="36"/>
      <c r="M135" s="202" t="s">
        <v>1</v>
      </c>
      <c r="N135" s="203" t="s">
        <v>41</v>
      </c>
      <c r="O135" s="204">
        <v>1.355</v>
      </c>
      <c r="P135" s="204">
        <f>O135*H135</f>
        <v>20.146139999999999</v>
      </c>
      <c r="Q135" s="204">
        <v>3.3579999999999999E-2</v>
      </c>
      <c r="R135" s="204">
        <f>Q135*H135</f>
        <v>0.49926744000000001</v>
      </c>
      <c r="S135" s="204">
        <v>0</v>
      </c>
      <c r="T135" s="205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6" t="s">
        <v>155</v>
      </c>
      <c r="AT135" s="206" t="s">
        <v>150</v>
      </c>
      <c r="AU135" s="206" t="s">
        <v>86</v>
      </c>
      <c r="AY135" s="18" t="s">
        <v>148</v>
      </c>
      <c r="BE135" s="207">
        <f>IF(N135="základní",J135,0)</f>
        <v>10065.64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8" t="s">
        <v>84</v>
      </c>
      <c r="BK135" s="207">
        <f>ROUND(I135*H135,2)</f>
        <v>10065.64</v>
      </c>
      <c r="BL135" s="18" t="s">
        <v>155</v>
      </c>
      <c r="BM135" s="206" t="s">
        <v>544</v>
      </c>
    </row>
    <row r="136" spans="1:65" s="14" customFormat="1" ht="11.25">
      <c r="B136" s="218"/>
      <c r="C136" s="219"/>
      <c r="D136" s="210" t="s">
        <v>157</v>
      </c>
      <c r="E136" s="220" t="s">
        <v>1</v>
      </c>
      <c r="F136" s="221" t="s">
        <v>545</v>
      </c>
      <c r="G136" s="219"/>
      <c r="H136" s="222">
        <v>4.0679999999999996</v>
      </c>
      <c r="I136" s="219"/>
      <c r="J136" s="219"/>
      <c r="K136" s="219"/>
      <c r="L136" s="223"/>
      <c r="M136" s="224"/>
      <c r="N136" s="225"/>
      <c r="O136" s="225"/>
      <c r="P136" s="225"/>
      <c r="Q136" s="225"/>
      <c r="R136" s="225"/>
      <c r="S136" s="225"/>
      <c r="T136" s="226"/>
      <c r="AT136" s="227" t="s">
        <v>157</v>
      </c>
      <c r="AU136" s="227" t="s">
        <v>86</v>
      </c>
      <c r="AV136" s="14" t="s">
        <v>86</v>
      </c>
      <c r="AW136" s="14" t="s">
        <v>29</v>
      </c>
      <c r="AX136" s="14" t="s">
        <v>76</v>
      </c>
      <c r="AY136" s="227" t="s">
        <v>148</v>
      </c>
    </row>
    <row r="137" spans="1:65" s="14" customFormat="1" ht="11.25">
      <c r="B137" s="218"/>
      <c r="C137" s="219"/>
      <c r="D137" s="210" t="s">
        <v>157</v>
      </c>
      <c r="E137" s="220" t="s">
        <v>1</v>
      </c>
      <c r="F137" s="221" t="s">
        <v>546</v>
      </c>
      <c r="G137" s="219"/>
      <c r="H137" s="222">
        <v>1.35</v>
      </c>
      <c r="I137" s="219"/>
      <c r="J137" s="219"/>
      <c r="K137" s="219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157</v>
      </c>
      <c r="AU137" s="227" t="s">
        <v>86</v>
      </c>
      <c r="AV137" s="14" t="s">
        <v>86</v>
      </c>
      <c r="AW137" s="14" t="s">
        <v>29</v>
      </c>
      <c r="AX137" s="14" t="s">
        <v>76</v>
      </c>
      <c r="AY137" s="227" t="s">
        <v>148</v>
      </c>
    </row>
    <row r="138" spans="1:65" s="14" customFormat="1" ht="11.25">
      <c r="B138" s="218"/>
      <c r="C138" s="219"/>
      <c r="D138" s="210" t="s">
        <v>157</v>
      </c>
      <c r="E138" s="220" t="s">
        <v>1</v>
      </c>
      <c r="F138" s="221" t="s">
        <v>547</v>
      </c>
      <c r="G138" s="219"/>
      <c r="H138" s="222">
        <v>9.4499999999999993</v>
      </c>
      <c r="I138" s="219"/>
      <c r="J138" s="219"/>
      <c r="K138" s="219"/>
      <c r="L138" s="223"/>
      <c r="M138" s="224"/>
      <c r="N138" s="225"/>
      <c r="O138" s="225"/>
      <c r="P138" s="225"/>
      <c r="Q138" s="225"/>
      <c r="R138" s="225"/>
      <c r="S138" s="225"/>
      <c r="T138" s="226"/>
      <c r="AT138" s="227" t="s">
        <v>157</v>
      </c>
      <c r="AU138" s="227" t="s">
        <v>86</v>
      </c>
      <c r="AV138" s="14" t="s">
        <v>86</v>
      </c>
      <c r="AW138" s="14" t="s">
        <v>29</v>
      </c>
      <c r="AX138" s="14" t="s">
        <v>76</v>
      </c>
      <c r="AY138" s="227" t="s">
        <v>148</v>
      </c>
    </row>
    <row r="139" spans="1:65" s="15" customFormat="1" ht="11.25">
      <c r="B139" s="228"/>
      <c r="C139" s="229"/>
      <c r="D139" s="210" t="s">
        <v>157</v>
      </c>
      <c r="E139" s="230" t="s">
        <v>1</v>
      </c>
      <c r="F139" s="231" t="s">
        <v>162</v>
      </c>
      <c r="G139" s="229"/>
      <c r="H139" s="232">
        <v>14.867999999999999</v>
      </c>
      <c r="I139" s="229"/>
      <c r="J139" s="229"/>
      <c r="K139" s="229"/>
      <c r="L139" s="233"/>
      <c r="M139" s="234"/>
      <c r="N139" s="235"/>
      <c r="O139" s="235"/>
      <c r="P139" s="235"/>
      <c r="Q139" s="235"/>
      <c r="R139" s="235"/>
      <c r="S139" s="235"/>
      <c r="T139" s="236"/>
      <c r="AT139" s="237" t="s">
        <v>157</v>
      </c>
      <c r="AU139" s="237" t="s">
        <v>86</v>
      </c>
      <c r="AV139" s="15" t="s">
        <v>155</v>
      </c>
      <c r="AW139" s="15" t="s">
        <v>29</v>
      </c>
      <c r="AX139" s="15" t="s">
        <v>84</v>
      </c>
      <c r="AY139" s="237" t="s">
        <v>148</v>
      </c>
    </row>
    <row r="140" spans="1:65" s="12" customFormat="1" ht="22.9" customHeight="1">
      <c r="B140" s="181"/>
      <c r="C140" s="182"/>
      <c r="D140" s="183" t="s">
        <v>75</v>
      </c>
      <c r="E140" s="194" t="s">
        <v>197</v>
      </c>
      <c r="F140" s="194" t="s">
        <v>361</v>
      </c>
      <c r="G140" s="182"/>
      <c r="H140" s="182"/>
      <c r="I140" s="182"/>
      <c r="J140" s="195">
        <f>BK140</f>
        <v>20454.8</v>
      </c>
      <c r="K140" s="182"/>
      <c r="L140" s="186"/>
      <c r="M140" s="187"/>
      <c r="N140" s="188"/>
      <c r="O140" s="188"/>
      <c r="P140" s="189">
        <f>SUM(P141:P154)</f>
        <v>61.271843999999994</v>
      </c>
      <c r="Q140" s="188"/>
      <c r="R140" s="189">
        <f>SUM(R141:R154)</f>
        <v>1.455E-2</v>
      </c>
      <c r="S140" s="188"/>
      <c r="T140" s="190">
        <f>SUM(T141:T154)</f>
        <v>1.828794</v>
      </c>
      <c r="AR140" s="191" t="s">
        <v>84</v>
      </c>
      <c r="AT140" s="192" t="s">
        <v>75</v>
      </c>
      <c r="AU140" s="192" t="s">
        <v>84</v>
      </c>
      <c r="AY140" s="191" t="s">
        <v>148</v>
      </c>
      <c r="BK140" s="193">
        <f>SUM(BK141:BK154)</f>
        <v>20454.8</v>
      </c>
    </row>
    <row r="141" spans="1:65" s="2" customFormat="1" ht="24" customHeight="1">
      <c r="A141" s="33"/>
      <c r="B141" s="34"/>
      <c r="C141" s="196" t="s">
        <v>86</v>
      </c>
      <c r="D141" s="196" t="s">
        <v>150</v>
      </c>
      <c r="E141" s="197" t="s">
        <v>548</v>
      </c>
      <c r="F141" s="198" t="s">
        <v>549</v>
      </c>
      <c r="G141" s="199" t="s">
        <v>153</v>
      </c>
      <c r="H141" s="200">
        <v>75</v>
      </c>
      <c r="I141" s="201">
        <v>47.8</v>
      </c>
      <c r="J141" s="201">
        <f>ROUND(I141*H141,2)</f>
        <v>3585</v>
      </c>
      <c r="K141" s="198" t="s">
        <v>251</v>
      </c>
      <c r="L141" s="36"/>
      <c r="M141" s="202" t="s">
        <v>1</v>
      </c>
      <c r="N141" s="203" t="s">
        <v>41</v>
      </c>
      <c r="O141" s="204">
        <v>0.105</v>
      </c>
      <c r="P141" s="204">
        <f>O141*H141</f>
        <v>7.875</v>
      </c>
      <c r="Q141" s="204">
        <v>1.2999999999999999E-4</v>
      </c>
      <c r="R141" s="204">
        <f>Q141*H141</f>
        <v>9.75E-3</v>
      </c>
      <c r="S141" s="204">
        <v>0</v>
      </c>
      <c r="T141" s="205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06" t="s">
        <v>155</v>
      </c>
      <c r="AT141" s="206" t="s">
        <v>150</v>
      </c>
      <c r="AU141" s="206" t="s">
        <v>86</v>
      </c>
      <c r="AY141" s="18" t="s">
        <v>148</v>
      </c>
      <c r="BE141" s="207">
        <f>IF(N141="základní",J141,0)</f>
        <v>3585</v>
      </c>
      <c r="BF141" s="207">
        <f>IF(N141="snížená",J141,0)</f>
        <v>0</v>
      </c>
      <c r="BG141" s="207">
        <f>IF(N141="zákl. přenesená",J141,0)</f>
        <v>0</v>
      </c>
      <c r="BH141" s="207">
        <f>IF(N141="sníž. přenesená",J141,0)</f>
        <v>0</v>
      </c>
      <c r="BI141" s="207">
        <f>IF(N141="nulová",J141,0)</f>
        <v>0</v>
      </c>
      <c r="BJ141" s="18" t="s">
        <v>84</v>
      </c>
      <c r="BK141" s="207">
        <f>ROUND(I141*H141,2)</f>
        <v>3585</v>
      </c>
      <c r="BL141" s="18" t="s">
        <v>155</v>
      </c>
      <c r="BM141" s="206" t="s">
        <v>550</v>
      </c>
    </row>
    <row r="142" spans="1:65" s="2" customFormat="1" ht="24" customHeight="1">
      <c r="A142" s="33"/>
      <c r="B142" s="34"/>
      <c r="C142" s="196" t="s">
        <v>167</v>
      </c>
      <c r="D142" s="196" t="s">
        <v>150</v>
      </c>
      <c r="E142" s="197" t="s">
        <v>551</v>
      </c>
      <c r="F142" s="198" t="s">
        <v>552</v>
      </c>
      <c r="G142" s="199" t="s">
        <v>153</v>
      </c>
      <c r="H142" s="200">
        <v>120</v>
      </c>
      <c r="I142" s="201">
        <v>97.7</v>
      </c>
      <c r="J142" s="201">
        <f>ROUND(I142*H142,2)</f>
        <v>11724</v>
      </c>
      <c r="K142" s="198" t="s">
        <v>251</v>
      </c>
      <c r="L142" s="36"/>
      <c r="M142" s="202" t="s">
        <v>1</v>
      </c>
      <c r="N142" s="203" t="s">
        <v>41</v>
      </c>
      <c r="O142" s="204">
        <v>0.308</v>
      </c>
      <c r="P142" s="204">
        <f>O142*H142</f>
        <v>36.96</v>
      </c>
      <c r="Q142" s="204">
        <v>4.0000000000000003E-5</v>
      </c>
      <c r="R142" s="204">
        <f>Q142*H142</f>
        <v>4.8000000000000004E-3</v>
      </c>
      <c r="S142" s="204">
        <v>0</v>
      </c>
      <c r="T142" s="205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06" t="s">
        <v>155</v>
      </c>
      <c r="AT142" s="206" t="s">
        <v>150</v>
      </c>
      <c r="AU142" s="206" t="s">
        <v>86</v>
      </c>
      <c r="AY142" s="18" t="s">
        <v>148</v>
      </c>
      <c r="BE142" s="207">
        <f>IF(N142="základní",J142,0)</f>
        <v>11724</v>
      </c>
      <c r="BF142" s="207">
        <f>IF(N142="snížená",J142,0)</f>
        <v>0</v>
      </c>
      <c r="BG142" s="207">
        <f>IF(N142="zákl. přenesená",J142,0)</f>
        <v>0</v>
      </c>
      <c r="BH142" s="207">
        <f>IF(N142="sníž. přenesená",J142,0)</f>
        <v>0</v>
      </c>
      <c r="BI142" s="207">
        <f>IF(N142="nulová",J142,0)</f>
        <v>0</v>
      </c>
      <c r="BJ142" s="18" t="s">
        <v>84</v>
      </c>
      <c r="BK142" s="207">
        <f>ROUND(I142*H142,2)</f>
        <v>11724</v>
      </c>
      <c r="BL142" s="18" t="s">
        <v>155</v>
      </c>
      <c r="BM142" s="206" t="s">
        <v>553</v>
      </c>
    </row>
    <row r="143" spans="1:65" s="2" customFormat="1" ht="16.5" customHeight="1">
      <c r="A143" s="33"/>
      <c r="B143" s="34"/>
      <c r="C143" s="196" t="s">
        <v>155</v>
      </c>
      <c r="D143" s="196" t="s">
        <v>150</v>
      </c>
      <c r="E143" s="197" t="s">
        <v>554</v>
      </c>
      <c r="F143" s="198" t="s">
        <v>555</v>
      </c>
      <c r="G143" s="199" t="s">
        <v>153</v>
      </c>
      <c r="H143" s="200">
        <v>5.7119999999999997</v>
      </c>
      <c r="I143" s="201">
        <v>192</v>
      </c>
      <c r="J143" s="201">
        <f>ROUND(I143*H143,2)</f>
        <v>1096.7</v>
      </c>
      <c r="K143" s="198" t="s">
        <v>251</v>
      </c>
      <c r="L143" s="36"/>
      <c r="M143" s="202" t="s">
        <v>1</v>
      </c>
      <c r="N143" s="203" t="s">
        <v>41</v>
      </c>
      <c r="O143" s="204">
        <v>0.61199999999999999</v>
      </c>
      <c r="P143" s="204">
        <f>O143*H143</f>
        <v>3.4957439999999997</v>
      </c>
      <c r="Q143" s="204">
        <v>0</v>
      </c>
      <c r="R143" s="204">
        <f>Q143*H143</f>
        <v>0</v>
      </c>
      <c r="S143" s="204">
        <v>6.2E-2</v>
      </c>
      <c r="T143" s="205">
        <f>S143*H143</f>
        <v>0.35414399999999996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06" t="s">
        <v>155</v>
      </c>
      <c r="AT143" s="206" t="s">
        <v>150</v>
      </c>
      <c r="AU143" s="206" t="s">
        <v>86</v>
      </c>
      <c r="AY143" s="18" t="s">
        <v>148</v>
      </c>
      <c r="BE143" s="207">
        <f>IF(N143="základní",J143,0)</f>
        <v>1096.7</v>
      </c>
      <c r="BF143" s="207">
        <f>IF(N143="snížená",J143,0)</f>
        <v>0</v>
      </c>
      <c r="BG143" s="207">
        <f>IF(N143="zákl. přenesená",J143,0)</f>
        <v>0</v>
      </c>
      <c r="BH143" s="207">
        <f>IF(N143="sníž. přenesená",J143,0)</f>
        <v>0</v>
      </c>
      <c r="BI143" s="207">
        <f>IF(N143="nulová",J143,0)</f>
        <v>0</v>
      </c>
      <c r="BJ143" s="18" t="s">
        <v>84</v>
      </c>
      <c r="BK143" s="207">
        <f>ROUND(I143*H143,2)</f>
        <v>1096.7</v>
      </c>
      <c r="BL143" s="18" t="s">
        <v>155</v>
      </c>
      <c r="BM143" s="206" t="s">
        <v>556</v>
      </c>
    </row>
    <row r="144" spans="1:65" s="14" customFormat="1" ht="11.25">
      <c r="B144" s="218"/>
      <c r="C144" s="219"/>
      <c r="D144" s="210" t="s">
        <v>157</v>
      </c>
      <c r="E144" s="220" t="s">
        <v>1</v>
      </c>
      <c r="F144" s="221" t="s">
        <v>557</v>
      </c>
      <c r="G144" s="219"/>
      <c r="H144" s="222">
        <v>5.7119999999999997</v>
      </c>
      <c r="I144" s="219"/>
      <c r="J144" s="219"/>
      <c r="K144" s="219"/>
      <c r="L144" s="223"/>
      <c r="M144" s="224"/>
      <c r="N144" s="225"/>
      <c r="O144" s="225"/>
      <c r="P144" s="225"/>
      <c r="Q144" s="225"/>
      <c r="R144" s="225"/>
      <c r="S144" s="225"/>
      <c r="T144" s="226"/>
      <c r="AT144" s="227" t="s">
        <v>157</v>
      </c>
      <c r="AU144" s="227" t="s">
        <v>86</v>
      </c>
      <c r="AV144" s="14" t="s">
        <v>86</v>
      </c>
      <c r="AW144" s="14" t="s">
        <v>29</v>
      </c>
      <c r="AX144" s="14" t="s">
        <v>76</v>
      </c>
      <c r="AY144" s="227" t="s">
        <v>148</v>
      </c>
    </row>
    <row r="145" spans="1:65" s="15" customFormat="1" ht="11.25">
      <c r="B145" s="228"/>
      <c r="C145" s="229"/>
      <c r="D145" s="210" t="s">
        <v>157</v>
      </c>
      <c r="E145" s="230" t="s">
        <v>1</v>
      </c>
      <c r="F145" s="231" t="s">
        <v>162</v>
      </c>
      <c r="G145" s="229"/>
      <c r="H145" s="232">
        <v>5.7119999999999997</v>
      </c>
      <c r="I145" s="229"/>
      <c r="J145" s="229"/>
      <c r="K145" s="229"/>
      <c r="L145" s="233"/>
      <c r="M145" s="234"/>
      <c r="N145" s="235"/>
      <c r="O145" s="235"/>
      <c r="P145" s="235"/>
      <c r="Q145" s="235"/>
      <c r="R145" s="235"/>
      <c r="S145" s="235"/>
      <c r="T145" s="236"/>
      <c r="AT145" s="237" t="s">
        <v>157</v>
      </c>
      <c r="AU145" s="237" t="s">
        <v>86</v>
      </c>
      <c r="AV145" s="15" t="s">
        <v>155</v>
      </c>
      <c r="AW145" s="15" t="s">
        <v>29</v>
      </c>
      <c r="AX145" s="15" t="s">
        <v>84</v>
      </c>
      <c r="AY145" s="237" t="s">
        <v>148</v>
      </c>
    </row>
    <row r="146" spans="1:65" s="2" customFormat="1" ht="24" customHeight="1">
      <c r="A146" s="33"/>
      <c r="B146" s="34"/>
      <c r="C146" s="196" t="s">
        <v>176</v>
      </c>
      <c r="D146" s="196" t="s">
        <v>150</v>
      </c>
      <c r="E146" s="197" t="s">
        <v>558</v>
      </c>
      <c r="F146" s="198" t="s">
        <v>559</v>
      </c>
      <c r="G146" s="199" t="s">
        <v>153</v>
      </c>
      <c r="H146" s="200">
        <v>2.25</v>
      </c>
      <c r="I146" s="201">
        <v>158</v>
      </c>
      <c r="J146" s="201">
        <f>ROUND(I146*H146,2)</f>
        <v>355.5</v>
      </c>
      <c r="K146" s="198" t="s">
        <v>251</v>
      </c>
      <c r="L146" s="36"/>
      <c r="M146" s="202" t="s">
        <v>1</v>
      </c>
      <c r="N146" s="203" t="s">
        <v>41</v>
      </c>
      <c r="O146" s="204">
        <v>0.503</v>
      </c>
      <c r="P146" s="204">
        <f>O146*H146</f>
        <v>1.13175</v>
      </c>
      <c r="Q146" s="204">
        <v>0</v>
      </c>
      <c r="R146" s="204">
        <f>Q146*H146</f>
        <v>0</v>
      </c>
      <c r="S146" s="204">
        <v>5.3999999999999999E-2</v>
      </c>
      <c r="T146" s="205">
        <f>S146*H146</f>
        <v>0.1215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06" t="s">
        <v>155</v>
      </c>
      <c r="AT146" s="206" t="s">
        <v>150</v>
      </c>
      <c r="AU146" s="206" t="s">
        <v>86</v>
      </c>
      <c r="AY146" s="18" t="s">
        <v>148</v>
      </c>
      <c r="BE146" s="207">
        <f>IF(N146="základní",J146,0)</f>
        <v>355.5</v>
      </c>
      <c r="BF146" s="207">
        <f>IF(N146="snížená",J146,0)</f>
        <v>0</v>
      </c>
      <c r="BG146" s="207">
        <f>IF(N146="zákl. přenesená",J146,0)</f>
        <v>0</v>
      </c>
      <c r="BH146" s="207">
        <f>IF(N146="sníž. přenesená",J146,0)</f>
        <v>0</v>
      </c>
      <c r="BI146" s="207">
        <f>IF(N146="nulová",J146,0)</f>
        <v>0</v>
      </c>
      <c r="BJ146" s="18" t="s">
        <v>84</v>
      </c>
      <c r="BK146" s="207">
        <f>ROUND(I146*H146,2)</f>
        <v>355.5</v>
      </c>
      <c r="BL146" s="18" t="s">
        <v>155</v>
      </c>
      <c r="BM146" s="206" t="s">
        <v>560</v>
      </c>
    </row>
    <row r="147" spans="1:65" s="14" customFormat="1" ht="11.25">
      <c r="B147" s="218"/>
      <c r="C147" s="219"/>
      <c r="D147" s="210" t="s">
        <v>157</v>
      </c>
      <c r="E147" s="220" t="s">
        <v>1</v>
      </c>
      <c r="F147" s="221" t="s">
        <v>561</v>
      </c>
      <c r="G147" s="219"/>
      <c r="H147" s="222">
        <v>2.25</v>
      </c>
      <c r="I147" s="219"/>
      <c r="J147" s="219"/>
      <c r="K147" s="219"/>
      <c r="L147" s="223"/>
      <c r="M147" s="224"/>
      <c r="N147" s="225"/>
      <c r="O147" s="225"/>
      <c r="P147" s="225"/>
      <c r="Q147" s="225"/>
      <c r="R147" s="225"/>
      <c r="S147" s="225"/>
      <c r="T147" s="226"/>
      <c r="AT147" s="227" t="s">
        <v>157</v>
      </c>
      <c r="AU147" s="227" t="s">
        <v>86</v>
      </c>
      <c r="AV147" s="14" t="s">
        <v>86</v>
      </c>
      <c r="AW147" s="14" t="s">
        <v>29</v>
      </c>
      <c r="AX147" s="14" t="s">
        <v>76</v>
      </c>
      <c r="AY147" s="227" t="s">
        <v>148</v>
      </c>
    </row>
    <row r="148" spans="1:65" s="15" customFormat="1" ht="11.25">
      <c r="B148" s="228"/>
      <c r="C148" s="229"/>
      <c r="D148" s="210" t="s">
        <v>157</v>
      </c>
      <c r="E148" s="230" t="s">
        <v>1</v>
      </c>
      <c r="F148" s="231" t="s">
        <v>162</v>
      </c>
      <c r="G148" s="229"/>
      <c r="H148" s="232">
        <v>2.25</v>
      </c>
      <c r="I148" s="229"/>
      <c r="J148" s="229"/>
      <c r="K148" s="229"/>
      <c r="L148" s="233"/>
      <c r="M148" s="234"/>
      <c r="N148" s="235"/>
      <c r="O148" s="235"/>
      <c r="P148" s="235"/>
      <c r="Q148" s="235"/>
      <c r="R148" s="235"/>
      <c r="S148" s="235"/>
      <c r="T148" s="236"/>
      <c r="AT148" s="237" t="s">
        <v>157</v>
      </c>
      <c r="AU148" s="237" t="s">
        <v>86</v>
      </c>
      <c r="AV148" s="15" t="s">
        <v>155</v>
      </c>
      <c r="AW148" s="15" t="s">
        <v>29</v>
      </c>
      <c r="AX148" s="15" t="s">
        <v>84</v>
      </c>
      <c r="AY148" s="237" t="s">
        <v>148</v>
      </c>
    </row>
    <row r="149" spans="1:65" s="2" customFormat="1" ht="24" customHeight="1">
      <c r="A149" s="33"/>
      <c r="B149" s="34"/>
      <c r="C149" s="196" t="s">
        <v>180</v>
      </c>
      <c r="D149" s="196" t="s">
        <v>150</v>
      </c>
      <c r="E149" s="197" t="s">
        <v>562</v>
      </c>
      <c r="F149" s="198" t="s">
        <v>563</v>
      </c>
      <c r="G149" s="199" t="s">
        <v>153</v>
      </c>
      <c r="H149" s="200">
        <v>22.05</v>
      </c>
      <c r="I149" s="201">
        <v>136</v>
      </c>
      <c r="J149" s="201">
        <f>ROUND(I149*H149,2)</f>
        <v>2998.8</v>
      </c>
      <c r="K149" s="198" t="s">
        <v>251</v>
      </c>
      <c r="L149" s="36"/>
      <c r="M149" s="202" t="s">
        <v>1</v>
      </c>
      <c r="N149" s="203" t="s">
        <v>41</v>
      </c>
      <c r="O149" s="204">
        <v>0.435</v>
      </c>
      <c r="P149" s="204">
        <f>O149*H149</f>
        <v>9.5917500000000011</v>
      </c>
      <c r="Q149" s="204">
        <v>0</v>
      </c>
      <c r="R149" s="204">
        <f>Q149*H149</f>
        <v>0</v>
      </c>
      <c r="S149" s="204">
        <v>4.7E-2</v>
      </c>
      <c r="T149" s="205">
        <f>S149*H149</f>
        <v>1.0363500000000001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6" t="s">
        <v>155</v>
      </c>
      <c r="AT149" s="206" t="s">
        <v>150</v>
      </c>
      <c r="AU149" s="206" t="s">
        <v>86</v>
      </c>
      <c r="AY149" s="18" t="s">
        <v>148</v>
      </c>
      <c r="BE149" s="207">
        <f>IF(N149="základní",J149,0)</f>
        <v>2998.8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8" t="s">
        <v>84</v>
      </c>
      <c r="BK149" s="207">
        <f>ROUND(I149*H149,2)</f>
        <v>2998.8</v>
      </c>
      <c r="BL149" s="18" t="s">
        <v>155</v>
      </c>
      <c r="BM149" s="206" t="s">
        <v>564</v>
      </c>
    </row>
    <row r="150" spans="1:65" s="14" customFormat="1" ht="11.25">
      <c r="B150" s="218"/>
      <c r="C150" s="219"/>
      <c r="D150" s="210" t="s">
        <v>157</v>
      </c>
      <c r="E150" s="220" t="s">
        <v>1</v>
      </c>
      <c r="F150" s="221" t="s">
        <v>565</v>
      </c>
      <c r="G150" s="219"/>
      <c r="H150" s="222">
        <v>22.05</v>
      </c>
      <c r="I150" s="219"/>
      <c r="J150" s="219"/>
      <c r="K150" s="219"/>
      <c r="L150" s="223"/>
      <c r="M150" s="224"/>
      <c r="N150" s="225"/>
      <c r="O150" s="225"/>
      <c r="P150" s="225"/>
      <c r="Q150" s="225"/>
      <c r="R150" s="225"/>
      <c r="S150" s="225"/>
      <c r="T150" s="226"/>
      <c r="AT150" s="227" t="s">
        <v>157</v>
      </c>
      <c r="AU150" s="227" t="s">
        <v>86</v>
      </c>
      <c r="AV150" s="14" t="s">
        <v>86</v>
      </c>
      <c r="AW150" s="14" t="s">
        <v>29</v>
      </c>
      <c r="AX150" s="14" t="s">
        <v>76</v>
      </c>
      <c r="AY150" s="227" t="s">
        <v>148</v>
      </c>
    </row>
    <row r="151" spans="1:65" s="15" customFormat="1" ht="11.25">
      <c r="B151" s="228"/>
      <c r="C151" s="229"/>
      <c r="D151" s="210" t="s">
        <v>157</v>
      </c>
      <c r="E151" s="230" t="s">
        <v>1</v>
      </c>
      <c r="F151" s="231" t="s">
        <v>162</v>
      </c>
      <c r="G151" s="229"/>
      <c r="H151" s="232">
        <v>22.05</v>
      </c>
      <c r="I151" s="229"/>
      <c r="J151" s="229"/>
      <c r="K151" s="229"/>
      <c r="L151" s="233"/>
      <c r="M151" s="234"/>
      <c r="N151" s="235"/>
      <c r="O151" s="235"/>
      <c r="P151" s="235"/>
      <c r="Q151" s="235"/>
      <c r="R151" s="235"/>
      <c r="S151" s="235"/>
      <c r="T151" s="236"/>
      <c r="AT151" s="237" t="s">
        <v>157</v>
      </c>
      <c r="AU151" s="237" t="s">
        <v>86</v>
      </c>
      <c r="AV151" s="15" t="s">
        <v>155</v>
      </c>
      <c r="AW151" s="15" t="s">
        <v>29</v>
      </c>
      <c r="AX151" s="15" t="s">
        <v>84</v>
      </c>
      <c r="AY151" s="237" t="s">
        <v>148</v>
      </c>
    </row>
    <row r="152" spans="1:65" s="2" customFormat="1" ht="16.5" customHeight="1">
      <c r="A152" s="33"/>
      <c r="B152" s="34"/>
      <c r="C152" s="196" t="s">
        <v>188</v>
      </c>
      <c r="D152" s="196" t="s">
        <v>150</v>
      </c>
      <c r="E152" s="197" t="s">
        <v>566</v>
      </c>
      <c r="F152" s="198" t="s">
        <v>567</v>
      </c>
      <c r="G152" s="199" t="s">
        <v>153</v>
      </c>
      <c r="H152" s="200">
        <v>3.6</v>
      </c>
      <c r="I152" s="201">
        <v>193</v>
      </c>
      <c r="J152" s="201">
        <f>ROUND(I152*H152,2)</f>
        <v>694.8</v>
      </c>
      <c r="K152" s="198" t="s">
        <v>251</v>
      </c>
      <c r="L152" s="36"/>
      <c r="M152" s="202" t="s">
        <v>1</v>
      </c>
      <c r="N152" s="203" t="s">
        <v>41</v>
      </c>
      <c r="O152" s="204">
        <v>0.61599999999999999</v>
      </c>
      <c r="P152" s="204">
        <f>O152*H152</f>
        <v>2.2176</v>
      </c>
      <c r="Q152" s="204">
        <v>0</v>
      </c>
      <c r="R152" s="204">
        <f>Q152*H152</f>
        <v>0</v>
      </c>
      <c r="S152" s="204">
        <v>8.7999999999999995E-2</v>
      </c>
      <c r="T152" s="205">
        <f>S152*H152</f>
        <v>0.31679999999999997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06" t="s">
        <v>155</v>
      </c>
      <c r="AT152" s="206" t="s">
        <v>150</v>
      </c>
      <c r="AU152" s="206" t="s">
        <v>86</v>
      </c>
      <c r="AY152" s="18" t="s">
        <v>148</v>
      </c>
      <c r="BE152" s="207">
        <f>IF(N152="základní",J152,0)</f>
        <v>694.8</v>
      </c>
      <c r="BF152" s="207">
        <f>IF(N152="snížená",J152,0)</f>
        <v>0</v>
      </c>
      <c r="BG152" s="207">
        <f>IF(N152="zákl. přenesená",J152,0)</f>
        <v>0</v>
      </c>
      <c r="BH152" s="207">
        <f>IF(N152="sníž. přenesená",J152,0)</f>
        <v>0</v>
      </c>
      <c r="BI152" s="207">
        <f>IF(N152="nulová",J152,0)</f>
        <v>0</v>
      </c>
      <c r="BJ152" s="18" t="s">
        <v>84</v>
      </c>
      <c r="BK152" s="207">
        <f>ROUND(I152*H152,2)</f>
        <v>694.8</v>
      </c>
      <c r="BL152" s="18" t="s">
        <v>155</v>
      </c>
      <c r="BM152" s="206" t="s">
        <v>568</v>
      </c>
    </row>
    <row r="153" spans="1:65" s="14" customFormat="1" ht="11.25">
      <c r="B153" s="218"/>
      <c r="C153" s="219"/>
      <c r="D153" s="210" t="s">
        <v>157</v>
      </c>
      <c r="E153" s="220" t="s">
        <v>1</v>
      </c>
      <c r="F153" s="221" t="s">
        <v>569</v>
      </c>
      <c r="G153" s="219"/>
      <c r="H153" s="222">
        <v>3.6</v>
      </c>
      <c r="I153" s="219"/>
      <c r="J153" s="219"/>
      <c r="K153" s="219"/>
      <c r="L153" s="223"/>
      <c r="M153" s="224"/>
      <c r="N153" s="225"/>
      <c r="O153" s="225"/>
      <c r="P153" s="225"/>
      <c r="Q153" s="225"/>
      <c r="R153" s="225"/>
      <c r="S153" s="225"/>
      <c r="T153" s="226"/>
      <c r="AT153" s="227" t="s">
        <v>157</v>
      </c>
      <c r="AU153" s="227" t="s">
        <v>86</v>
      </c>
      <c r="AV153" s="14" t="s">
        <v>86</v>
      </c>
      <c r="AW153" s="14" t="s">
        <v>29</v>
      </c>
      <c r="AX153" s="14" t="s">
        <v>76</v>
      </c>
      <c r="AY153" s="227" t="s">
        <v>148</v>
      </c>
    </row>
    <row r="154" spans="1:65" s="15" customFormat="1" ht="11.25">
      <c r="B154" s="228"/>
      <c r="C154" s="229"/>
      <c r="D154" s="210" t="s">
        <v>157</v>
      </c>
      <c r="E154" s="230" t="s">
        <v>1</v>
      </c>
      <c r="F154" s="231" t="s">
        <v>162</v>
      </c>
      <c r="G154" s="229"/>
      <c r="H154" s="232">
        <v>3.6</v>
      </c>
      <c r="I154" s="229"/>
      <c r="J154" s="229"/>
      <c r="K154" s="229"/>
      <c r="L154" s="233"/>
      <c r="M154" s="234"/>
      <c r="N154" s="235"/>
      <c r="O154" s="235"/>
      <c r="P154" s="235"/>
      <c r="Q154" s="235"/>
      <c r="R154" s="235"/>
      <c r="S154" s="235"/>
      <c r="T154" s="236"/>
      <c r="AT154" s="237" t="s">
        <v>157</v>
      </c>
      <c r="AU154" s="237" t="s">
        <v>86</v>
      </c>
      <c r="AV154" s="15" t="s">
        <v>155</v>
      </c>
      <c r="AW154" s="15" t="s">
        <v>29</v>
      </c>
      <c r="AX154" s="15" t="s">
        <v>84</v>
      </c>
      <c r="AY154" s="237" t="s">
        <v>148</v>
      </c>
    </row>
    <row r="155" spans="1:65" s="12" customFormat="1" ht="22.9" customHeight="1">
      <c r="B155" s="181"/>
      <c r="C155" s="182"/>
      <c r="D155" s="183" t="s">
        <v>75</v>
      </c>
      <c r="E155" s="194" t="s">
        <v>570</v>
      </c>
      <c r="F155" s="194" t="s">
        <v>571</v>
      </c>
      <c r="G155" s="182"/>
      <c r="H155" s="182"/>
      <c r="I155" s="182"/>
      <c r="J155" s="195">
        <f>BK155</f>
        <v>4902.32</v>
      </c>
      <c r="K155" s="182"/>
      <c r="L155" s="186"/>
      <c r="M155" s="187"/>
      <c r="N155" s="188"/>
      <c r="O155" s="188"/>
      <c r="P155" s="189">
        <f>SUM(P156:P160)</f>
        <v>6.6982150000000003</v>
      </c>
      <c r="Q155" s="188"/>
      <c r="R155" s="189">
        <f>SUM(R156:R160)</f>
        <v>0</v>
      </c>
      <c r="S155" s="188"/>
      <c r="T155" s="190">
        <f>SUM(T156:T160)</f>
        <v>0</v>
      </c>
      <c r="AR155" s="191" t="s">
        <v>84</v>
      </c>
      <c r="AT155" s="192" t="s">
        <v>75</v>
      </c>
      <c r="AU155" s="192" t="s">
        <v>84</v>
      </c>
      <c r="AY155" s="191" t="s">
        <v>148</v>
      </c>
      <c r="BK155" s="193">
        <f>SUM(BK156:BK160)</f>
        <v>4902.32</v>
      </c>
    </row>
    <row r="156" spans="1:65" s="2" customFormat="1" ht="24" customHeight="1">
      <c r="A156" s="33"/>
      <c r="B156" s="34"/>
      <c r="C156" s="196" t="s">
        <v>193</v>
      </c>
      <c r="D156" s="196" t="s">
        <v>150</v>
      </c>
      <c r="E156" s="197" t="s">
        <v>572</v>
      </c>
      <c r="F156" s="198" t="s">
        <v>573</v>
      </c>
      <c r="G156" s="199" t="s">
        <v>204</v>
      </c>
      <c r="H156" s="200">
        <v>2.4790000000000001</v>
      </c>
      <c r="I156" s="201">
        <v>651</v>
      </c>
      <c r="J156" s="201">
        <f>ROUND(I156*H156,2)</f>
        <v>1613.83</v>
      </c>
      <c r="K156" s="198" t="s">
        <v>251</v>
      </c>
      <c r="L156" s="36"/>
      <c r="M156" s="202" t="s">
        <v>1</v>
      </c>
      <c r="N156" s="203" t="s">
        <v>41</v>
      </c>
      <c r="O156" s="204">
        <v>2.42</v>
      </c>
      <c r="P156" s="204">
        <f>O156*H156</f>
        <v>5.99918</v>
      </c>
      <c r="Q156" s="204">
        <v>0</v>
      </c>
      <c r="R156" s="204">
        <f>Q156*H156</f>
        <v>0</v>
      </c>
      <c r="S156" s="204">
        <v>0</v>
      </c>
      <c r="T156" s="205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06" t="s">
        <v>155</v>
      </c>
      <c r="AT156" s="206" t="s">
        <v>150</v>
      </c>
      <c r="AU156" s="206" t="s">
        <v>86</v>
      </c>
      <c r="AY156" s="18" t="s">
        <v>148</v>
      </c>
      <c r="BE156" s="207">
        <f>IF(N156="základní",J156,0)</f>
        <v>1613.83</v>
      </c>
      <c r="BF156" s="207">
        <f>IF(N156="snížená",J156,0)</f>
        <v>0</v>
      </c>
      <c r="BG156" s="207">
        <f>IF(N156="zákl. přenesená",J156,0)</f>
        <v>0</v>
      </c>
      <c r="BH156" s="207">
        <f>IF(N156="sníž. přenesená",J156,0)</f>
        <v>0</v>
      </c>
      <c r="BI156" s="207">
        <f>IF(N156="nulová",J156,0)</f>
        <v>0</v>
      </c>
      <c r="BJ156" s="18" t="s">
        <v>84</v>
      </c>
      <c r="BK156" s="207">
        <f>ROUND(I156*H156,2)</f>
        <v>1613.83</v>
      </c>
      <c r="BL156" s="18" t="s">
        <v>155</v>
      </c>
      <c r="BM156" s="206" t="s">
        <v>574</v>
      </c>
    </row>
    <row r="157" spans="1:65" s="2" customFormat="1" ht="24" customHeight="1">
      <c r="A157" s="33"/>
      <c r="B157" s="34"/>
      <c r="C157" s="196" t="s">
        <v>197</v>
      </c>
      <c r="D157" s="196" t="s">
        <v>150</v>
      </c>
      <c r="E157" s="197" t="s">
        <v>575</v>
      </c>
      <c r="F157" s="198" t="s">
        <v>576</v>
      </c>
      <c r="G157" s="199" t="s">
        <v>204</v>
      </c>
      <c r="H157" s="200">
        <v>2.4790000000000001</v>
      </c>
      <c r="I157" s="201">
        <v>239</v>
      </c>
      <c r="J157" s="201">
        <f>ROUND(I157*H157,2)</f>
        <v>592.48</v>
      </c>
      <c r="K157" s="198" t="s">
        <v>251</v>
      </c>
      <c r="L157" s="36"/>
      <c r="M157" s="202" t="s">
        <v>1</v>
      </c>
      <c r="N157" s="203" t="s">
        <v>41</v>
      </c>
      <c r="O157" s="204">
        <v>0.125</v>
      </c>
      <c r="P157" s="204">
        <f>O157*H157</f>
        <v>0.30987500000000001</v>
      </c>
      <c r="Q157" s="204">
        <v>0</v>
      </c>
      <c r="R157" s="204">
        <f>Q157*H157</f>
        <v>0</v>
      </c>
      <c r="S157" s="204">
        <v>0</v>
      </c>
      <c r="T157" s="205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206" t="s">
        <v>155</v>
      </c>
      <c r="AT157" s="206" t="s">
        <v>150</v>
      </c>
      <c r="AU157" s="206" t="s">
        <v>86</v>
      </c>
      <c r="AY157" s="18" t="s">
        <v>148</v>
      </c>
      <c r="BE157" s="207">
        <f>IF(N157="základní",J157,0)</f>
        <v>592.48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8" t="s">
        <v>84</v>
      </c>
      <c r="BK157" s="207">
        <f>ROUND(I157*H157,2)</f>
        <v>592.48</v>
      </c>
      <c r="BL157" s="18" t="s">
        <v>155</v>
      </c>
      <c r="BM157" s="206" t="s">
        <v>577</v>
      </c>
    </row>
    <row r="158" spans="1:65" s="2" customFormat="1" ht="24" customHeight="1">
      <c r="A158" s="33"/>
      <c r="B158" s="34"/>
      <c r="C158" s="196" t="s">
        <v>201</v>
      </c>
      <c r="D158" s="196" t="s">
        <v>150</v>
      </c>
      <c r="E158" s="197" t="s">
        <v>578</v>
      </c>
      <c r="F158" s="198" t="s">
        <v>579</v>
      </c>
      <c r="G158" s="199" t="s">
        <v>204</v>
      </c>
      <c r="H158" s="200">
        <v>64.86</v>
      </c>
      <c r="I158" s="201">
        <v>10.4</v>
      </c>
      <c r="J158" s="201">
        <f>ROUND(I158*H158,2)</f>
        <v>674.54</v>
      </c>
      <c r="K158" s="198" t="s">
        <v>251</v>
      </c>
      <c r="L158" s="36"/>
      <c r="M158" s="202" t="s">
        <v>1</v>
      </c>
      <c r="N158" s="203" t="s">
        <v>41</v>
      </c>
      <c r="O158" s="204">
        <v>6.0000000000000001E-3</v>
      </c>
      <c r="P158" s="204">
        <f>O158*H158</f>
        <v>0.38916000000000001</v>
      </c>
      <c r="Q158" s="204">
        <v>0</v>
      </c>
      <c r="R158" s="204">
        <f>Q158*H158</f>
        <v>0</v>
      </c>
      <c r="S158" s="204">
        <v>0</v>
      </c>
      <c r="T158" s="20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06" t="s">
        <v>155</v>
      </c>
      <c r="AT158" s="206" t="s">
        <v>150</v>
      </c>
      <c r="AU158" s="206" t="s">
        <v>86</v>
      </c>
      <c r="AY158" s="18" t="s">
        <v>148</v>
      </c>
      <c r="BE158" s="207">
        <f>IF(N158="základní",J158,0)</f>
        <v>674.54</v>
      </c>
      <c r="BF158" s="207">
        <f>IF(N158="snížená",J158,0)</f>
        <v>0</v>
      </c>
      <c r="BG158" s="207">
        <f>IF(N158="zákl. přenesená",J158,0)</f>
        <v>0</v>
      </c>
      <c r="BH158" s="207">
        <f>IF(N158="sníž. přenesená",J158,0)</f>
        <v>0</v>
      </c>
      <c r="BI158" s="207">
        <f>IF(N158="nulová",J158,0)</f>
        <v>0</v>
      </c>
      <c r="BJ158" s="18" t="s">
        <v>84</v>
      </c>
      <c r="BK158" s="207">
        <f>ROUND(I158*H158,2)</f>
        <v>674.54</v>
      </c>
      <c r="BL158" s="18" t="s">
        <v>155</v>
      </c>
      <c r="BM158" s="206" t="s">
        <v>580</v>
      </c>
    </row>
    <row r="159" spans="1:65" s="14" customFormat="1" ht="11.25">
      <c r="B159" s="218"/>
      <c r="C159" s="219"/>
      <c r="D159" s="210" t="s">
        <v>157</v>
      </c>
      <c r="E159" s="220" t="s">
        <v>1</v>
      </c>
      <c r="F159" s="221" t="s">
        <v>581</v>
      </c>
      <c r="G159" s="219"/>
      <c r="H159" s="222">
        <v>64.86</v>
      </c>
      <c r="I159" s="219"/>
      <c r="J159" s="219"/>
      <c r="K159" s="219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157</v>
      </c>
      <c r="AU159" s="227" t="s">
        <v>86</v>
      </c>
      <c r="AV159" s="14" t="s">
        <v>86</v>
      </c>
      <c r="AW159" s="14" t="s">
        <v>29</v>
      </c>
      <c r="AX159" s="14" t="s">
        <v>84</v>
      </c>
      <c r="AY159" s="227" t="s">
        <v>148</v>
      </c>
    </row>
    <row r="160" spans="1:65" s="2" customFormat="1" ht="48" customHeight="1">
      <c r="A160" s="33"/>
      <c r="B160" s="34"/>
      <c r="C160" s="196" t="s">
        <v>208</v>
      </c>
      <c r="D160" s="196" t="s">
        <v>150</v>
      </c>
      <c r="E160" s="197" t="s">
        <v>582</v>
      </c>
      <c r="F160" s="198" t="s">
        <v>583</v>
      </c>
      <c r="G160" s="199" t="s">
        <v>204</v>
      </c>
      <c r="H160" s="200">
        <v>2.1619999999999999</v>
      </c>
      <c r="I160" s="201">
        <v>935</v>
      </c>
      <c r="J160" s="201">
        <f>ROUND(I160*H160,2)</f>
        <v>2021.47</v>
      </c>
      <c r="K160" s="198" t="s">
        <v>251</v>
      </c>
      <c r="L160" s="36"/>
      <c r="M160" s="202" t="s">
        <v>1</v>
      </c>
      <c r="N160" s="203" t="s">
        <v>41</v>
      </c>
      <c r="O160" s="204">
        <v>0</v>
      </c>
      <c r="P160" s="204">
        <f>O160*H160</f>
        <v>0</v>
      </c>
      <c r="Q160" s="204">
        <v>0</v>
      </c>
      <c r="R160" s="204">
        <f>Q160*H160</f>
        <v>0</v>
      </c>
      <c r="S160" s="204">
        <v>0</v>
      </c>
      <c r="T160" s="20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206" t="s">
        <v>155</v>
      </c>
      <c r="AT160" s="206" t="s">
        <v>150</v>
      </c>
      <c r="AU160" s="206" t="s">
        <v>86</v>
      </c>
      <c r="AY160" s="18" t="s">
        <v>148</v>
      </c>
      <c r="BE160" s="207">
        <f>IF(N160="základní",J160,0)</f>
        <v>2021.47</v>
      </c>
      <c r="BF160" s="207">
        <f>IF(N160="snížená",J160,0)</f>
        <v>0</v>
      </c>
      <c r="BG160" s="207">
        <f>IF(N160="zákl. přenesená",J160,0)</f>
        <v>0</v>
      </c>
      <c r="BH160" s="207">
        <f>IF(N160="sníž. přenesená",J160,0)</f>
        <v>0</v>
      </c>
      <c r="BI160" s="207">
        <f>IF(N160="nulová",J160,0)</f>
        <v>0</v>
      </c>
      <c r="BJ160" s="18" t="s">
        <v>84</v>
      </c>
      <c r="BK160" s="207">
        <f>ROUND(I160*H160,2)</f>
        <v>2021.47</v>
      </c>
      <c r="BL160" s="18" t="s">
        <v>155</v>
      </c>
      <c r="BM160" s="206" t="s">
        <v>584</v>
      </c>
    </row>
    <row r="161" spans="1:65" s="12" customFormat="1" ht="22.9" customHeight="1">
      <c r="B161" s="181"/>
      <c r="C161" s="182"/>
      <c r="D161" s="183" t="s">
        <v>75</v>
      </c>
      <c r="E161" s="194" t="s">
        <v>423</v>
      </c>
      <c r="F161" s="194" t="s">
        <v>424</v>
      </c>
      <c r="G161" s="182"/>
      <c r="H161" s="182"/>
      <c r="I161" s="182"/>
      <c r="J161" s="195">
        <f>BK161</f>
        <v>585.96</v>
      </c>
      <c r="K161" s="182"/>
      <c r="L161" s="186"/>
      <c r="M161" s="187"/>
      <c r="N161" s="188"/>
      <c r="O161" s="188"/>
      <c r="P161" s="189">
        <f>P162</f>
        <v>1.8709600000000002</v>
      </c>
      <c r="Q161" s="188"/>
      <c r="R161" s="189">
        <f>R162</f>
        <v>0</v>
      </c>
      <c r="S161" s="188"/>
      <c r="T161" s="190">
        <f>T162</f>
        <v>0</v>
      </c>
      <c r="AR161" s="191" t="s">
        <v>84</v>
      </c>
      <c r="AT161" s="192" t="s">
        <v>75</v>
      </c>
      <c r="AU161" s="192" t="s">
        <v>84</v>
      </c>
      <c r="AY161" s="191" t="s">
        <v>148</v>
      </c>
      <c r="BK161" s="193">
        <f>BK162</f>
        <v>585.96</v>
      </c>
    </row>
    <row r="162" spans="1:65" s="2" customFormat="1" ht="16.5" customHeight="1">
      <c r="A162" s="33"/>
      <c r="B162" s="34"/>
      <c r="C162" s="196" t="s">
        <v>215</v>
      </c>
      <c r="D162" s="196" t="s">
        <v>150</v>
      </c>
      <c r="E162" s="197" t="s">
        <v>585</v>
      </c>
      <c r="F162" s="198" t="s">
        <v>586</v>
      </c>
      <c r="G162" s="199" t="s">
        <v>204</v>
      </c>
      <c r="H162" s="200">
        <v>0.51400000000000001</v>
      </c>
      <c r="I162" s="201">
        <v>1140</v>
      </c>
      <c r="J162" s="201">
        <f>ROUND(I162*H162,2)</f>
        <v>585.96</v>
      </c>
      <c r="K162" s="198" t="s">
        <v>251</v>
      </c>
      <c r="L162" s="36"/>
      <c r="M162" s="202" t="s">
        <v>1</v>
      </c>
      <c r="N162" s="203" t="s">
        <v>41</v>
      </c>
      <c r="O162" s="204">
        <v>3.64</v>
      </c>
      <c r="P162" s="204">
        <f>O162*H162</f>
        <v>1.8709600000000002</v>
      </c>
      <c r="Q162" s="204">
        <v>0</v>
      </c>
      <c r="R162" s="204">
        <f>Q162*H162</f>
        <v>0</v>
      </c>
      <c r="S162" s="204">
        <v>0</v>
      </c>
      <c r="T162" s="205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06" t="s">
        <v>155</v>
      </c>
      <c r="AT162" s="206" t="s">
        <v>150</v>
      </c>
      <c r="AU162" s="206" t="s">
        <v>86</v>
      </c>
      <c r="AY162" s="18" t="s">
        <v>148</v>
      </c>
      <c r="BE162" s="207">
        <f>IF(N162="základní",J162,0)</f>
        <v>585.96</v>
      </c>
      <c r="BF162" s="207">
        <f>IF(N162="snížená",J162,0)</f>
        <v>0</v>
      </c>
      <c r="BG162" s="207">
        <f>IF(N162="zákl. přenesená",J162,0)</f>
        <v>0</v>
      </c>
      <c r="BH162" s="207">
        <f>IF(N162="sníž. přenesená",J162,0)</f>
        <v>0</v>
      </c>
      <c r="BI162" s="207">
        <f>IF(N162="nulová",J162,0)</f>
        <v>0</v>
      </c>
      <c r="BJ162" s="18" t="s">
        <v>84</v>
      </c>
      <c r="BK162" s="207">
        <f>ROUND(I162*H162,2)</f>
        <v>585.96</v>
      </c>
      <c r="BL162" s="18" t="s">
        <v>155</v>
      </c>
      <c r="BM162" s="206" t="s">
        <v>587</v>
      </c>
    </row>
    <row r="163" spans="1:65" s="12" customFormat="1" ht="25.9" customHeight="1">
      <c r="B163" s="181"/>
      <c r="C163" s="182"/>
      <c r="D163" s="183" t="s">
        <v>75</v>
      </c>
      <c r="E163" s="184" t="s">
        <v>429</v>
      </c>
      <c r="F163" s="184" t="s">
        <v>430</v>
      </c>
      <c r="G163" s="182"/>
      <c r="H163" s="182"/>
      <c r="I163" s="182"/>
      <c r="J163" s="185">
        <f>BK163</f>
        <v>324251.59000000003</v>
      </c>
      <c r="K163" s="182"/>
      <c r="L163" s="186"/>
      <c r="M163" s="187"/>
      <c r="N163" s="188"/>
      <c r="O163" s="188"/>
      <c r="P163" s="189">
        <f>P164+P189</f>
        <v>104.56976</v>
      </c>
      <c r="Q163" s="188"/>
      <c r="R163" s="189">
        <f>R164+R189</f>
        <v>0.60517883999999988</v>
      </c>
      <c r="S163" s="188"/>
      <c r="T163" s="190">
        <f>T164+T189</f>
        <v>0.65024000000000004</v>
      </c>
      <c r="AR163" s="191" t="s">
        <v>86</v>
      </c>
      <c r="AT163" s="192" t="s">
        <v>75</v>
      </c>
      <c r="AU163" s="192" t="s">
        <v>76</v>
      </c>
      <c r="AY163" s="191" t="s">
        <v>148</v>
      </c>
      <c r="BK163" s="193">
        <f>BK164+BK189</f>
        <v>324251.59000000003</v>
      </c>
    </row>
    <row r="164" spans="1:65" s="12" customFormat="1" ht="22.9" customHeight="1">
      <c r="B164" s="181"/>
      <c r="C164" s="182"/>
      <c r="D164" s="183" t="s">
        <v>75</v>
      </c>
      <c r="E164" s="194" t="s">
        <v>588</v>
      </c>
      <c r="F164" s="194" t="s">
        <v>589</v>
      </c>
      <c r="G164" s="182"/>
      <c r="H164" s="182"/>
      <c r="I164" s="182"/>
      <c r="J164" s="195">
        <f>BK164</f>
        <v>293528.03000000003</v>
      </c>
      <c r="K164" s="182"/>
      <c r="L164" s="186"/>
      <c r="M164" s="187"/>
      <c r="N164" s="188"/>
      <c r="O164" s="188"/>
      <c r="P164" s="189">
        <f>SUM(P165:P188)</f>
        <v>71.543360000000007</v>
      </c>
      <c r="Q164" s="188"/>
      <c r="R164" s="189">
        <f>SUM(R165:R188)</f>
        <v>0.60487763999999988</v>
      </c>
      <c r="S164" s="188"/>
      <c r="T164" s="190">
        <f>SUM(T165:T188)</f>
        <v>0.05</v>
      </c>
      <c r="AR164" s="191" t="s">
        <v>86</v>
      </c>
      <c r="AT164" s="192" t="s">
        <v>75</v>
      </c>
      <c r="AU164" s="192" t="s">
        <v>84</v>
      </c>
      <c r="AY164" s="191" t="s">
        <v>148</v>
      </c>
      <c r="BK164" s="193">
        <f>SUM(BK165:BK188)</f>
        <v>293528.03000000003</v>
      </c>
    </row>
    <row r="165" spans="1:65" s="2" customFormat="1" ht="24" customHeight="1">
      <c r="A165" s="33"/>
      <c r="B165" s="34"/>
      <c r="C165" s="196" t="s">
        <v>220</v>
      </c>
      <c r="D165" s="196" t="s">
        <v>150</v>
      </c>
      <c r="E165" s="197" t="s">
        <v>590</v>
      </c>
      <c r="F165" s="198" t="s">
        <v>591</v>
      </c>
      <c r="G165" s="199" t="s">
        <v>449</v>
      </c>
      <c r="H165" s="200">
        <v>10</v>
      </c>
      <c r="I165" s="201">
        <v>48.3</v>
      </c>
      <c r="J165" s="201">
        <f>ROUND(I165*H165,2)</f>
        <v>483</v>
      </c>
      <c r="K165" s="198" t="s">
        <v>251</v>
      </c>
      <c r="L165" s="36"/>
      <c r="M165" s="202" t="s">
        <v>1</v>
      </c>
      <c r="N165" s="203" t="s">
        <v>41</v>
      </c>
      <c r="O165" s="204">
        <v>0.12</v>
      </c>
      <c r="P165" s="204">
        <f>O165*H165</f>
        <v>1.2</v>
      </c>
      <c r="Q165" s="204">
        <v>0</v>
      </c>
      <c r="R165" s="204">
        <f>Q165*H165</f>
        <v>0</v>
      </c>
      <c r="S165" s="204">
        <v>5.0000000000000001E-3</v>
      </c>
      <c r="T165" s="205">
        <f>S165*H165</f>
        <v>0.05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206" t="s">
        <v>234</v>
      </c>
      <c r="AT165" s="206" t="s">
        <v>150</v>
      </c>
      <c r="AU165" s="206" t="s">
        <v>86</v>
      </c>
      <c r="AY165" s="18" t="s">
        <v>148</v>
      </c>
      <c r="BE165" s="207">
        <f>IF(N165="základní",J165,0)</f>
        <v>483</v>
      </c>
      <c r="BF165" s="207">
        <f>IF(N165="snížená",J165,0)</f>
        <v>0</v>
      </c>
      <c r="BG165" s="207">
        <f>IF(N165="zákl. přenesená",J165,0)</f>
        <v>0</v>
      </c>
      <c r="BH165" s="207">
        <f>IF(N165="sníž. přenesená",J165,0)</f>
        <v>0</v>
      </c>
      <c r="BI165" s="207">
        <f>IF(N165="nulová",J165,0)</f>
        <v>0</v>
      </c>
      <c r="BJ165" s="18" t="s">
        <v>84</v>
      </c>
      <c r="BK165" s="207">
        <f>ROUND(I165*H165,2)</f>
        <v>483</v>
      </c>
      <c r="BL165" s="18" t="s">
        <v>234</v>
      </c>
      <c r="BM165" s="206" t="s">
        <v>592</v>
      </c>
    </row>
    <row r="166" spans="1:65" s="2" customFormat="1" ht="24" customHeight="1">
      <c r="A166" s="33"/>
      <c r="B166" s="34"/>
      <c r="C166" s="196" t="s">
        <v>225</v>
      </c>
      <c r="D166" s="196" t="s">
        <v>150</v>
      </c>
      <c r="E166" s="197" t="s">
        <v>593</v>
      </c>
      <c r="F166" s="198" t="s">
        <v>594</v>
      </c>
      <c r="G166" s="199" t="s">
        <v>153</v>
      </c>
      <c r="H166" s="200">
        <v>30.012</v>
      </c>
      <c r="I166" s="201">
        <v>662</v>
      </c>
      <c r="J166" s="201">
        <f>ROUND(I166*H166,2)</f>
        <v>19867.939999999999</v>
      </c>
      <c r="K166" s="198" t="s">
        <v>251</v>
      </c>
      <c r="L166" s="36"/>
      <c r="M166" s="202" t="s">
        <v>1</v>
      </c>
      <c r="N166" s="203" t="s">
        <v>41</v>
      </c>
      <c r="O166" s="204">
        <v>1.6</v>
      </c>
      <c r="P166" s="204">
        <f>O166*H166</f>
        <v>48.019200000000005</v>
      </c>
      <c r="Q166" s="204">
        <v>2.5999999999999998E-4</v>
      </c>
      <c r="R166" s="204">
        <f>Q166*H166</f>
        <v>7.8031199999999993E-3</v>
      </c>
      <c r="S166" s="204">
        <v>0</v>
      </c>
      <c r="T166" s="205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206" t="s">
        <v>234</v>
      </c>
      <c r="AT166" s="206" t="s">
        <v>150</v>
      </c>
      <c r="AU166" s="206" t="s">
        <v>86</v>
      </c>
      <c r="AY166" s="18" t="s">
        <v>148</v>
      </c>
      <c r="BE166" s="207">
        <f>IF(N166="základní",J166,0)</f>
        <v>19867.939999999999</v>
      </c>
      <c r="BF166" s="207">
        <f>IF(N166="snížená",J166,0)</f>
        <v>0</v>
      </c>
      <c r="BG166" s="207">
        <f>IF(N166="zákl. přenesená",J166,0)</f>
        <v>0</v>
      </c>
      <c r="BH166" s="207">
        <f>IF(N166="sníž. přenesená",J166,0)</f>
        <v>0</v>
      </c>
      <c r="BI166" s="207">
        <f>IF(N166="nulová",J166,0)</f>
        <v>0</v>
      </c>
      <c r="BJ166" s="18" t="s">
        <v>84</v>
      </c>
      <c r="BK166" s="207">
        <f>ROUND(I166*H166,2)</f>
        <v>19867.939999999999</v>
      </c>
      <c r="BL166" s="18" t="s">
        <v>234</v>
      </c>
      <c r="BM166" s="206" t="s">
        <v>595</v>
      </c>
    </row>
    <row r="167" spans="1:65" s="14" customFormat="1" ht="11.25">
      <c r="B167" s="218"/>
      <c r="C167" s="219"/>
      <c r="D167" s="210" t="s">
        <v>157</v>
      </c>
      <c r="E167" s="220" t="s">
        <v>1</v>
      </c>
      <c r="F167" s="221" t="s">
        <v>557</v>
      </c>
      <c r="G167" s="219"/>
      <c r="H167" s="222">
        <v>5.7119999999999997</v>
      </c>
      <c r="I167" s="219"/>
      <c r="J167" s="219"/>
      <c r="K167" s="219"/>
      <c r="L167" s="223"/>
      <c r="M167" s="224"/>
      <c r="N167" s="225"/>
      <c r="O167" s="225"/>
      <c r="P167" s="225"/>
      <c r="Q167" s="225"/>
      <c r="R167" s="225"/>
      <c r="S167" s="225"/>
      <c r="T167" s="226"/>
      <c r="AT167" s="227" t="s">
        <v>157</v>
      </c>
      <c r="AU167" s="227" t="s">
        <v>86</v>
      </c>
      <c r="AV167" s="14" t="s">
        <v>86</v>
      </c>
      <c r="AW167" s="14" t="s">
        <v>29</v>
      </c>
      <c r="AX167" s="14" t="s">
        <v>76</v>
      </c>
      <c r="AY167" s="227" t="s">
        <v>148</v>
      </c>
    </row>
    <row r="168" spans="1:65" s="14" customFormat="1" ht="11.25">
      <c r="B168" s="218"/>
      <c r="C168" s="219"/>
      <c r="D168" s="210" t="s">
        <v>157</v>
      </c>
      <c r="E168" s="220" t="s">
        <v>1</v>
      </c>
      <c r="F168" s="221" t="s">
        <v>561</v>
      </c>
      <c r="G168" s="219"/>
      <c r="H168" s="222">
        <v>2.25</v>
      </c>
      <c r="I168" s="219"/>
      <c r="J168" s="219"/>
      <c r="K168" s="219"/>
      <c r="L168" s="223"/>
      <c r="M168" s="224"/>
      <c r="N168" s="225"/>
      <c r="O168" s="225"/>
      <c r="P168" s="225"/>
      <c r="Q168" s="225"/>
      <c r="R168" s="225"/>
      <c r="S168" s="225"/>
      <c r="T168" s="226"/>
      <c r="AT168" s="227" t="s">
        <v>157</v>
      </c>
      <c r="AU168" s="227" t="s">
        <v>86</v>
      </c>
      <c r="AV168" s="14" t="s">
        <v>86</v>
      </c>
      <c r="AW168" s="14" t="s">
        <v>29</v>
      </c>
      <c r="AX168" s="14" t="s">
        <v>76</v>
      </c>
      <c r="AY168" s="227" t="s">
        <v>148</v>
      </c>
    </row>
    <row r="169" spans="1:65" s="14" customFormat="1" ht="11.25">
      <c r="B169" s="218"/>
      <c r="C169" s="219"/>
      <c r="D169" s="210" t="s">
        <v>157</v>
      </c>
      <c r="E169" s="220" t="s">
        <v>1</v>
      </c>
      <c r="F169" s="221" t="s">
        <v>565</v>
      </c>
      <c r="G169" s="219"/>
      <c r="H169" s="222">
        <v>22.05</v>
      </c>
      <c r="I169" s="219"/>
      <c r="J169" s="219"/>
      <c r="K169" s="219"/>
      <c r="L169" s="223"/>
      <c r="M169" s="224"/>
      <c r="N169" s="225"/>
      <c r="O169" s="225"/>
      <c r="P169" s="225"/>
      <c r="Q169" s="225"/>
      <c r="R169" s="225"/>
      <c r="S169" s="225"/>
      <c r="T169" s="226"/>
      <c r="AT169" s="227" t="s">
        <v>157</v>
      </c>
      <c r="AU169" s="227" t="s">
        <v>86</v>
      </c>
      <c r="AV169" s="14" t="s">
        <v>86</v>
      </c>
      <c r="AW169" s="14" t="s">
        <v>29</v>
      </c>
      <c r="AX169" s="14" t="s">
        <v>76</v>
      </c>
      <c r="AY169" s="227" t="s">
        <v>148</v>
      </c>
    </row>
    <row r="170" spans="1:65" s="15" customFormat="1" ht="11.25">
      <c r="B170" s="228"/>
      <c r="C170" s="229"/>
      <c r="D170" s="210" t="s">
        <v>157</v>
      </c>
      <c r="E170" s="230" t="s">
        <v>1</v>
      </c>
      <c r="F170" s="231" t="s">
        <v>162</v>
      </c>
      <c r="G170" s="229"/>
      <c r="H170" s="232">
        <v>30.012</v>
      </c>
      <c r="I170" s="229"/>
      <c r="J170" s="229"/>
      <c r="K170" s="229"/>
      <c r="L170" s="233"/>
      <c r="M170" s="234"/>
      <c r="N170" s="235"/>
      <c r="O170" s="235"/>
      <c r="P170" s="235"/>
      <c r="Q170" s="235"/>
      <c r="R170" s="235"/>
      <c r="S170" s="235"/>
      <c r="T170" s="236"/>
      <c r="AT170" s="237" t="s">
        <v>157</v>
      </c>
      <c r="AU170" s="237" t="s">
        <v>86</v>
      </c>
      <c r="AV170" s="15" t="s">
        <v>155</v>
      </c>
      <c r="AW170" s="15" t="s">
        <v>29</v>
      </c>
      <c r="AX170" s="15" t="s">
        <v>84</v>
      </c>
      <c r="AY170" s="237" t="s">
        <v>148</v>
      </c>
    </row>
    <row r="171" spans="1:65" s="2" customFormat="1" ht="16.5" customHeight="1">
      <c r="A171" s="33"/>
      <c r="B171" s="34"/>
      <c r="C171" s="238" t="s">
        <v>8</v>
      </c>
      <c r="D171" s="238" t="s">
        <v>226</v>
      </c>
      <c r="E171" s="239" t="s">
        <v>596</v>
      </c>
      <c r="F171" s="240" t="s">
        <v>597</v>
      </c>
      <c r="G171" s="241" t="s">
        <v>153</v>
      </c>
      <c r="H171" s="242">
        <v>30.012</v>
      </c>
      <c r="I171" s="243">
        <v>7115</v>
      </c>
      <c r="J171" s="243">
        <f>ROUND(I171*H171,2)</f>
        <v>213535.38</v>
      </c>
      <c r="K171" s="240" t="s">
        <v>251</v>
      </c>
      <c r="L171" s="244"/>
      <c r="M171" s="245" t="s">
        <v>1</v>
      </c>
      <c r="N171" s="246" t="s">
        <v>41</v>
      </c>
      <c r="O171" s="204">
        <v>0</v>
      </c>
      <c r="P171" s="204">
        <f>O171*H171</f>
        <v>0</v>
      </c>
      <c r="Q171" s="204">
        <v>1.4409999999999999E-2</v>
      </c>
      <c r="R171" s="204">
        <f>Q171*H171</f>
        <v>0.43247291999999998</v>
      </c>
      <c r="S171" s="204">
        <v>0</v>
      </c>
      <c r="T171" s="20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06" t="s">
        <v>338</v>
      </c>
      <c r="AT171" s="206" t="s">
        <v>226</v>
      </c>
      <c r="AU171" s="206" t="s">
        <v>86</v>
      </c>
      <c r="AY171" s="18" t="s">
        <v>148</v>
      </c>
      <c r="BE171" s="207">
        <f>IF(N171="základní",J171,0)</f>
        <v>213535.38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8" t="s">
        <v>84</v>
      </c>
      <c r="BK171" s="207">
        <f>ROUND(I171*H171,2)</f>
        <v>213535.38</v>
      </c>
      <c r="BL171" s="18" t="s">
        <v>234</v>
      </c>
      <c r="BM171" s="206" t="s">
        <v>598</v>
      </c>
    </row>
    <row r="172" spans="1:65" s="2" customFormat="1" ht="24" customHeight="1">
      <c r="A172" s="33"/>
      <c r="B172" s="34"/>
      <c r="C172" s="196" t="s">
        <v>234</v>
      </c>
      <c r="D172" s="196" t="s">
        <v>150</v>
      </c>
      <c r="E172" s="197" t="s">
        <v>599</v>
      </c>
      <c r="F172" s="198" t="s">
        <v>600</v>
      </c>
      <c r="G172" s="199" t="s">
        <v>294</v>
      </c>
      <c r="H172" s="200">
        <v>49.56</v>
      </c>
      <c r="I172" s="201">
        <v>148</v>
      </c>
      <c r="J172" s="201">
        <f>ROUND(I172*H172,2)</f>
        <v>7334.88</v>
      </c>
      <c r="K172" s="198" t="s">
        <v>251</v>
      </c>
      <c r="L172" s="36"/>
      <c r="M172" s="202" t="s">
        <v>1</v>
      </c>
      <c r="N172" s="203" t="s">
        <v>41</v>
      </c>
      <c r="O172" s="204">
        <v>0.186</v>
      </c>
      <c r="P172" s="204">
        <f>O172*H172</f>
        <v>9.218160000000001</v>
      </c>
      <c r="Q172" s="204">
        <v>1.6000000000000001E-4</v>
      </c>
      <c r="R172" s="204">
        <f>Q172*H172</f>
        <v>7.9296000000000002E-3</v>
      </c>
      <c r="S172" s="204">
        <v>0</v>
      </c>
      <c r="T172" s="205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206" t="s">
        <v>234</v>
      </c>
      <c r="AT172" s="206" t="s">
        <v>150</v>
      </c>
      <c r="AU172" s="206" t="s">
        <v>86</v>
      </c>
      <c r="AY172" s="18" t="s">
        <v>148</v>
      </c>
      <c r="BE172" s="207">
        <f>IF(N172="základní",J172,0)</f>
        <v>7334.88</v>
      </c>
      <c r="BF172" s="207">
        <f>IF(N172="snížená",J172,0)</f>
        <v>0</v>
      </c>
      <c r="BG172" s="207">
        <f>IF(N172="zákl. přenesená",J172,0)</f>
        <v>0</v>
      </c>
      <c r="BH172" s="207">
        <f>IF(N172="sníž. přenesená",J172,0)</f>
        <v>0</v>
      </c>
      <c r="BI172" s="207">
        <f>IF(N172="nulová",J172,0)</f>
        <v>0</v>
      </c>
      <c r="BJ172" s="18" t="s">
        <v>84</v>
      </c>
      <c r="BK172" s="207">
        <f>ROUND(I172*H172,2)</f>
        <v>7334.88</v>
      </c>
      <c r="BL172" s="18" t="s">
        <v>234</v>
      </c>
      <c r="BM172" s="206" t="s">
        <v>601</v>
      </c>
    </row>
    <row r="173" spans="1:65" s="14" customFormat="1" ht="11.25">
      <c r="B173" s="218"/>
      <c r="C173" s="219"/>
      <c r="D173" s="210" t="s">
        <v>157</v>
      </c>
      <c r="E173" s="220" t="s">
        <v>1</v>
      </c>
      <c r="F173" s="221" t="s">
        <v>602</v>
      </c>
      <c r="G173" s="219"/>
      <c r="H173" s="222">
        <v>13.56</v>
      </c>
      <c r="I173" s="219"/>
      <c r="J173" s="219"/>
      <c r="K173" s="219"/>
      <c r="L173" s="223"/>
      <c r="M173" s="224"/>
      <c r="N173" s="225"/>
      <c r="O173" s="225"/>
      <c r="P173" s="225"/>
      <c r="Q173" s="225"/>
      <c r="R173" s="225"/>
      <c r="S173" s="225"/>
      <c r="T173" s="226"/>
      <c r="AT173" s="227" t="s">
        <v>157</v>
      </c>
      <c r="AU173" s="227" t="s">
        <v>86</v>
      </c>
      <c r="AV173" s="14" t="s">
        <v>86</v>
      </c>
      <c r="AW173" s="14" t="s">
        <v>29</v>
      </c>
      <c r="AX173" s="14" t="s">
        <v>76</v>
      </c>
      <c r="AY173" s="227" t="s">
        <v>148</v>
      </c>
    </row>
    <row r="174" spans="1:65" s="14" customFormat="1" ht="11.25">
      <c r="B174" s="218"/>
      <c r="C174" s="219"/>
      <c r="D174" s="210" t="s">
        <v>157</v>
      </c>
      <c r="E174" s="220" t="s">
        <v>1</v>
      </c>
      <c r="F174" s="221" t="s">
        <v>603</v>
      </c>
      <c r="G174" s="219"/>
      <c r="H174" s="222">
        <v>4.5</v>
      </c>
      <c r="I174" s="219"/>
      <c r="J174" s="219"/>
      <c r="K174" s="219"/>
      <c r="L174" s="223"/>
      <c r="M174" s="224"/>
      <c r="N174" s="225"/>
      <c r="O174" s="225"/>
      <c r="P174" s="225"/>
      <c r="Q174" s="225"/>
      <c r="R174" s="225"/>
      <c r="S174" s="225"/>
      <c r="T174" s="226"/>
      <c r="AT174" s="227" t="s">
        <v>157</v>
      </c>
      <c r="AU174" s="227" t="s">
        <v>86</v>
      </c>
      <c r="AV174" s="14" t="s">
        <v>86</v>
      </c>
      <c r="AW174" s="14" t="s">
        <v>29</v>
      </c>
      <c r="AX174" s="14" t="s">
        <v>76</v>
      </c>
      <c r="AY174" s="227" t="s">
        <v>148</v>
      </c>
    </row>
    <row r="175" spans="1:65" s="14" customFormat="1" ht="11.25">
      <c r="B175" s="218"/>
      <c r="C175" s="219"/>
      <c r="D175" s="210" t="s">
        <v>157</v>
      </c>
      <c r="E175" s="220" t="s">
        <v>1</v>
      </c>
      <c r="F175" s="221" t="s">
        <v>604</v>
      </c>
      <c r="G175" s="219"/>
      <c r="H175" s="222">
        <v>31.5</v>
      </c>
      <c r="I175" s="219"/>
      <c r="J175" s="219"/>
      <c r="K175" s="219"/>
      <c r="L175" s="223"/>
      <c r="M175" s="224"/>
      <c r="N175" s="225"/>
      <c r="O175" s="225"/>
      <c r="P175" s="225"/>
      <c r="Q175" s="225"/>
      <c r="R175" s="225"/>
      <c r="S175" s="225"/>
      <c r="T175" s="226"/>
      <c r="AT175" s="227" t="s">
        <v>157</v>
      </c>
      <c r="AU175" s="227" t="s">
        <v>86</v>
      </c>
      <c r="AV175" s="14" t="s">
        <v>86</v>
      </c>
      <c r="AW175" s="14" t="s">
        <v>29</v>
      </c>
      <c r="AX175" s="14" t="s">
        <v>76</v>
      </c>
      <c r="AY175" s="227" t="s">
        <v>148</v>
      </c>
    </row>
    <row r="176" spans="1:65" s="15" customFormat="1" ht="11.25">
      <c r="B176" s="228"/>
      <c r="C176" s="229"/>
      <c r="D176" s="210" t="s">
        <v>157</v>
      </c>
      <c r="E176" s="230" t="s">
        <v>1</v>
      </c>
      <c r="F176" s="231" t="s">
        <v>162</v>
      </c>
      <c r="G176" s="229"/>
      <c r="H176" s="232">
        <v>49.56</v>
      </c>
      <c r="I176" s="229"/>
      <c r="J176" s="229"/>
      <c r="K176" s="229"/>
      <c r="L176" s="233"/>
      <c r="M176" s="234"/>
      <c r="N176" s="235"/>
      <c r="O176" s="235"/>
      <c r="P176" s="235"/>
      <c r="Q176" s="235"/>
      <c r="R176" s="235"/>
      <c r="S176" s="235"/>
      <c r="T176" s="236"/>
      <c r="AT176" s="237" t="s">
        <v>157</v>
      </c>
      <c r="AU176" s="237" t="s">
        <v>86</v>
      </c>
      <c r="AV176" s="15" t="s">
        <v>155</v>
      </c>
      <c r="AW176" s="15" t="s">
        <v>29</v>
      </c>
      <c r="AX176" s="15" t="s">
        <v>84</v>
      </c>
      <c r="AY176" s="237" t="s">
        <v>148</v>
      </c>
    </row>
    <row r="177" spans="1:65" s="2" customFormat="1" ht="24" customHeight="1">
      <c r="A177" s="33"/>
      <c r="B177" s="34"/>
      <c r="C177" s="196" t="s">
        <v>240</v>
      </c>
      <c r="D177" s="196" t="s">
        <v>150</v>
      </c>
      <c r="E177" s="197" t="s">
        <v>605</v>
      </c>
      <c r="F177" s="198" t="s">
        <v>606</v>
      </c>
      <c r="G177" s="199" t="s">
        <v>449</v>
      </c>
      <c r="H177" s="200">
        <v>2</v>
      </c>
      <c r="I177" s="201">
        <v>1360</v>
      </c>
      <c r="J177" s="201">
        <f>ROUND(I177*H177,2)</f>
        <v>2720</v>
      </c>
      <c r="K177" s="198" t="s">
        <v>251</v>
      </c>
      <c r="L177" s="36"/>
      <c r="M177" s="202" t="s">
        <v>1</v>
      </c>
      <c r="N177" s="203" t="s">
        <v>41</v>
      </c>
      <c r="O177" s="204">
        <v>3.403</v>
      </c>
      <c r="P177" s="204">
        <f>O177*H177</f>
        <v>6.806</v>
      </c>
      <c r="Q177" s="204">
        <v>2.5999999999999998E-4</v>
      </c>
      <c r="R177" s="204">
        <f>Q177*H177</f>
        <v>5.1999999999999995E-4</v>
      </c>
      <c r="S177" s="204">
        <v>0</v>
      </c>
      <c r="T177" s="20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206" t="s">
        <v>234</v>
      </c>
      <c r="AT177" s="206" t="s">
        <v>150</v>
      </c>
      <c r="AU177" s="206" t="s">
        <v>86</v>
      </c>
      <c r="AY177" s="18" t="s">
        <v>148</v>
      </c>
      <c r="BE177" s="207">
        <f>IF(N177="základní",J177,0)</f>
        <v>2720</v>
      </c>
      <c r="BF177" s="207">
        <f>IF(N177="snížená",J177,0)</f>
        <v>0</v>
      </c>
      <c r="BG177" s="207">
        <f>IF(N177="zákl. přenesená",J177,0)</f>
        <v>0</v>
      </c>
      <c r="BH177" s="207">
        <f>IF(N177="sníž. přenesená",J177,0)</f>
        <v>0</v>
      </c>
      <c r="BI177" s="207">
        <f>IF(N177="nulová",J177,0)</f>
        <v>0</v>
      </c>
      <c r="BJ177" s="18" t="s">
        <v>84</v>
      </c>
      <c r="BK177" s="207">
        <f>ROUND(I177*H177,2)</f>
        <v>2720</v>
      </c>
      <c r="BL177" s="18" t="s">
        <v>234</v>
      </c>
      <c r="BM177" s="206" t="s">
        <v>607</v>
      </c>
    </row>
    <row r="178" spans="1:65" s="2" customFormat="1" ht="16.5" customHeight="1">
      <c r="A178" s="33"/>
      <c r="B178" s="34"/>
      <c r="C178" s="238" t="s">
        <v>244</v>
      </c>
      <c r="D178" s="238" t="s">
        <v>226</v>
      </c>
      <c r="E178" s="239" t="s">
        <v>608</v>
      </c>
      <c r="F178" s="240" t="s">
        <v>609</v>
      </c>
      <c r="G178" s="241" t="s">
        <v>153</v>
      </c>
      <c r="H178" s="242">
        <v>3.6</v>
      </c>
      <c r="I178" s="243">
        <v>10120</v>
      </c>
      <c r="J178" s="243">
        <f>ROUND(I178*H178,2)</f>
        <v>36432</v>
      </c>
      <c r="K178" s="240" t="s">
        <v>251</v>
      </c>
      <c r="L178" s="244"/>
      <c r="M178" s="245" t="s">
        <v>1</v>
      </c>
      <c r="N178" s="246" t="s">
        <v>41</v>
      </c>
      <c r="O178" s="204">
        <v>0</v>
      </c>
      <c r="P178" s="204">
        <f>O178*H178</f>
        <v>0</v>
      </c>
      <c r="Q178" s="204">
        <v>3.3860000000000001E-2</v>
      </c>
      <c r="R178" s="204">
        <f>Q178*H178</f>
        <v>0.121896</v>
      </c>
      <c r="S178" s="204">
        <v>0</v>
      </c>
      <c r="T178" s="205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206" t="s">
        <v>338</v>
      </c>
      <c r="AT178" s="206" t="s">
        <v>226</v>
      </c>
      <c r="AU178" s="206" t="s">
        <v>86</v>
      </c>
      <c r="AY178" s="18" t="s">
        <v>148</v>
      </c>
      <c r="BE178" s="207">
        <f>IF(N178="základní",J178,0)</f>
        <v>36432</v>
      </c>
      <c r="BF178" s="207">
        <f>IF(N178="snížená",J178,0)</f>
        <v>0</v>
      </c>
      <c r="BG178" s="207">
        <f>IF(N178="zákl. přenesená",J178,0)</f>
        <v>0</v>
      </c>
      <c r="BH178" s="207">
        <f>IF(N178="sníž. přenesená",J178,0)</f>
        <v>0</v>
      </c>
      <c r="BI178" s="207">
        <f>IF(N178="nulová",J178,0)</f>
        <v>0</v>
      </c>
      <c r="BJ178" s="18" t="s">
        <v>84</v>
      </c>
      <c r="BK178" s="207">
        <f>ROUND(I178*H178,2)</f>
        <v>36432</v>
      </c>
      <c r="BL178" s="18" t="s">
        <v>234</v>
      </c>
      <c r="BM178" s="206" t="s">
        <v>610</v>
      </c>
    </row>
    <row r="179" spans="1:65" s="14" customFormat="1" ht="11.25">
      <c r="B179" s="218"/>
      <c r="C179" s="219"/>
      <c r="D179" s="210" t="s">
        <v>157</v>
      </c>
      <c r="E179" s="220" t="s">
        <v>1</v>
      </c>
      <c r="F179" s="221" t="s">
        <v>569</v>
      </c>
      <c r="G179" s="219"/>
      <c r="H179" s="222">
        <v>3.6</v>
      </c>
      <c r="I179" s="219"/>
      <c r="J179" s="219"/>
      <c r="K179" s="219"/>
      <c r="L179" s="223"/>
      <c r="M179" s="224"/>
      <c r="N179" s="225"/>
      <c r="O179" s="225"/>
      <c r="P179" s="225"/>
      <c r="Q179" s="225"/>
      <c r="R179" s="225"/>
      <c r="S179" s="225"/>
      <c r="T179" s="226"/>
      <c r="AT179" s="227" t="s">
        <v>157</v>
      </c>
      <c r="AU179" s="227" t="s">
        <v>86</v>
      </c>
      <c r="AV179" s="14" t="s">
        <v>86</v>
      </c>
      <c r="AW179" s="14" t="s">
        <v>29</v>
      </c>
      <c r="AX179" s="14" t="s">
        <v>76</v>
      </c>
      <c r="AY179" s="227" t="s">
        <v>148</v>
      </c>
    </row>
    <row r="180" spans="1:65" s="15" customFormat="1" ht="11.25">
      <c r="B180" s="228"/>
      <c r="C180" s="229"/>
      <c r="D180" s="210" t="s">
        <v>157</v>
      </c>
      <c r="E180" s="230" t="s">
        <v>1</v>
      </c>
      <c r="F180" s="231" t="s">
        <v>162</v>
      </c>
      <c r="G180" s="229"/>
      <c r="H180" s="232">
        <v>3.6</v>
      </c>
      <c r="I180" s="229"/>
      <c r="J180" s="229"/>
      <c r="K180" s="229"/>
      <c r="L180" s="233"/>
      <c r="M180" s="234"/>
      <c r="N180" s="235"/>
      <c r="O180" s="235"/>
      <c r="P180" s="235"/>
      <c r="Q180" s="235"/>
      <c r="R180" s="235"/>
      <c r="S180" s="235"/>
      <c r="T180" s="236"/>
      <c r="AT180" s="237" t="s">
        <v>157</v>
      </c>
      <c r="AU180" s="237" t="s">
        <v>86</v>
      </c>
      <c r="AV180" s="15" t="s">
        <v>155</v>
      </c>
      <c r="AW180" s="15" t="s">
        <v>29</v>
      </c>
      <c r="AX180" s="15" t="s">
        <v>84</v>
      </c>
      <c r="AY180" s="237" t="s">
        <v>148</v>
      </c>
    </row>
    <row r="181" spans="1:65" s="2" customFormat="1" ht="24" customHeight="1">
      <c r="A181" s="33"/>
      <c r="B181" s="34"/>
      <c r="C181" s="196" t="s">
        <v>248</v>
      </c>
      <c r="D181" s="196" t="s">
        <v>150</v>
      </c>
      <c r="E181" s="197" t="s">
        <v>611</v>
      </c>
      <c r="F181" s="198" t="s">
        <v>612</v>
      </c>
      <c r="G181" s="199" t="s">
        <v>449</v>
      </c>
      <c r="H181" s="200">
        <v>10</v>
      </c>
      <c r="I181" s="201">
        <v>354</v>
      </c>
      <c r="J181" s="201">
        <f>ROUND(I181*H181,2)</f>
        <v>3540</v>
      </c>
      <c r="K181" s="198" t="s">
        <v>251</v>
      </c>
      <c r="L181" s="36"/>
      <c r="M181" s="202" t="s">
        <v>1</v>
      </c>
      <c r="N181" s="203" t="s">
        <v>41</v>
      </c>
      <c r="O181" s="204">
        <v>0.63</v>
      </c>
      <c r="P181" s="204">
        <f>O181*H181</f>
        <v>6.3</v>
      </c>
      <c r="Q181" s="204">
        <v>0</v>
      </c>
      <c r="R181" s="204">
        <f>Q181*H181</f>
        <v>0</v>
      </c>
      <c r="S181" s="204">
        <v>0</v>
      </c>
      <c r="T181" s="20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6" t="s">
        <v>234</v>
      </c>
      <c r="AT181" s="206" t="s">
        <v>150</v>
      </c>
      <c r="AU181" s="206" t="s">
        <v>86</v>
      </c>
      <c r="AY181" s="18" t="s">
        <v>148</v>
      </c>
      <c r="BE181" s="207">
        <f>IF(N181="základní",J181,0)</f>
        <v>3540</v>
      </c>
      <c r="BF181" s="207">
        <f>IF(N181="snížená",J181,0)</f>
        <v>0</v>
      </c>
      <c r="BG181" s="207">
        <f>IF(N181="zákl. přenesená",J181,0)</f>
        <v>0</v>
      </c>
      <c r="BH181" s="207">
        <f>IF(N181="sníž. přenesená",J181,0)</f>
        <v>0</v>
      </c>
      <c r="BI181" s="207">
        <f>IF(N181="nulová",J181,0)</f>
        <v>0</v>
      </c>
      <c r="BJ181" s="18" t="s">
        <v>84</v>
      </c>
      <c r="BK181" s="207">
        <f>ROUND(I181*H181,2)</f>
        <v>3540</v>
      </c>
      <c r="BL181" s="18" t="s">
        <v>234</v>
      </c>
      <c r="BM181" s="206" t="s">
        <v>613</v>
      </c>
    </row>
    <row r="182" spans="1:65" s="2" customFormat="1" ht="16.5" customHeight="1">
      <c r="A182" s="33"/>
      <c r="B182" s="34"/>
      <c r="C182" s="238" t="s">
        <v>254</v>
      </c>
      <c r="D182" s="238" t="s">
        <v>226</v>
      </c>
      <c r="E182" s="239" t="s">
        <v>614</v>
      </c>
      <c r="F182" s="240" t="s">
        <v>615</v>
      </c>
      <c r="G182" s="241" t="s">
        <v>294</v>
      </c>
      <c r="H182" s="242">
        <v>15.36</v>
      </c>
      <c r="I182" s="243">
        <v>463</v>
      </c>
      <c r="J182" s="243">
        <f>ROUND(I182*H182,2)</f>
        <v>7111.68</v>
      </c>
      <c r="K182" s="240" t="s">
        <v>251</v>
      </c>
      <c r="L182" s="244"/>
      <c r="M182" s="245" t="s">
        <v>1</v>
      </c>
      <c r="N182" s="246" t="s">
        <v>41</v>
      </c>
      <c r="O182" s="204">
        <v>0</v>
      </c>
      <c r="P182" s="204">
        <f>O182*H182</f>
        <v>0</v>
      </c>
      <c r="Q182" s="204">
        <v>2.0999999999999999E-3</v>
      </c>
      <c r="R182" s="204">
        <f>Q182*H182</f>
        <v>3.2256E-2</v>
      </c>
      <c r="S182" s="204">
        <v>0</v>
      </c>
      <c r="T182" s="205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206" t="s">
        <v>338</v>
      </c>
      <c r="AT182" s="206" t="s">
        <v>226</v>
      </c>
      <c r="AU182" s="206" t="s">
        <v>86</v>
      </c>
      <c r="AY182" s="18" t="s">
        <v>148</v>
      </c>
      <c r="BE182" s="207">
        <f>IF(N182="základní",J182,0)</f>
        <v>7111.68</v>
      </c>
      <c r="BF182" s="207">
        <f>IF(N182="snížená",J182,0)</f>
        <v>0</v>
      </c>
      <c r="BG182" s="207">
        <f>IF(N182="zákl. přenesená",J182,0)</f>
        <v>0</v>
      </c>
      <c r="BH182" s="207">
        <f>IF(N182="sníž. přenesená",J182,0)</f>
        <v>0</v>
      </c>
      <c r="BI182" s="207">
        <f>IF(N182="nulová",J182,0)</f>
        <v>0</v>
      </c>
      <c r="BJ182" s="18" t="s">
        <v>84</v>
      </c>
      <c r="BK182" s="207">
        <f>ROUND(I182*H182,2)</f>
        <v>7111.68</v>
      </c>
      <c r="BL182" s="18" t="s">
        <v>234</v>
      </c>
      <c r="BM182" s="206" t="s">
        <v>616</v>
      </c>
    </row>
    <row r="183" spans="1:65" s="14" customFormat="1" ht="11.25">
      <c r="B183" s="218"/>
      <c r="C183" s="219"/>
      <c r="D183" s="210" t="s">
        <v>157</v>
      </c>
      <c r="E183" s="220" t="s">
        <v>1</v>
      </c>
      <c r="F183" s="221" t="s">
        <v>617</v>
      </c>
      <c r="G183" s="219"/>
      <c r="H183" s="222">
        <v>3.36</v>
      </c>
      <c r="I183" s="219"/>
      <c r="J183" s="219"/>
      <c r="K183" s="219"/>
      <c r="L183" s="223"/>
      <c r="M183" s="224"/>
      <c r="N183" s="225"/>
      <c r="O183" s="225"/>
      <c r="P183" s="225"/>
      <c r="Q183" s="225"/>
      <c r="R183" s="225"/>
      <c r="S183" s="225"/>
      <c r="T183" s="226"/>
      <c r="AT183" s="227" t="s">
        <v>157</v>
      </c>
      <c r="AU183" s="227" t="s">
        <v>86</v>
      </c>
      <c r="AV183" s="14" t="s">
        <v>86</v>
      </c>
      <c r="AW183" s="14" t="s">
        <v>29</v>
      </c>
      <c r="AX183" s="14" t="s">
        <v>76</v>
      </c>
      <c r="AY183" s="227" t="s">
        <v>148</v>
      </c>
    </row>
    <row r="184" spans="1:65" s="14" customFormat="1" ht="11.25">
      <c r="B184" s="218"/>
      <c r="C184" s="219"/>
      <c r="D184" s="210" t="s">
        <v>157</v>
      </c>
      <c r="E184" s="220" t="s">
        <v>1</v>
      </c>
      <c r="F184" s="221" t="s">
        <v>618</v>
      </c>
      <c r="G184" s="219"/>
      <c r="H184" s="222">
        <v>1.5</v>
      </c>
      <c r="I184" s="219"/>
      <c r="J184" s="219"/>
      <c r="K184" s="219"/>
      <c r="L184" s="223"/>
      <c r="M184" s="224"/>
      <c r="N184" s="225"/>
      <c r="O184" s="225"/>
      <c r="P184" s="225"/>
      <c r="Q184" s="225"/>
      <c r="R184" s="225"/>
      <c r="S184" s="225"/>
      <c r="T184" s="226"/>
      <c r="AT184" s="227" t="s">
        <v>157</v>
      </c>
      <c r="AU184" s="227" t="s">
        <v>86</v>
      </c>
      <c r="AV184" s="14" t="s">
        <v>86</v>
      </c>
      <c r="AW184" s="14" t="s">
        <v>29</v>
      </c>
      <c r="AX184" s="14" t="s">
        <v>76</v>
      </c>
      <c r="AY184" s="227" t="s">
        <v>148</v>
      </c>
    </row>
    <row r="185" spans="1:65" s="14" customFormat="1" ht="11.25">
      <c r="B185" s="218"/>
      <c r="C185" s="219"/>
      <c r="D185" s="210" t="s">
        <v>157</v>
      </c>
      <c r="E185" s="220" t="s">
        <v>1</v>
      </c>
      <c r="F185" s="221" t="s">
        <v>619</v>
      </c>
      <c r="G185" s="219"/>
      <c r="H185" s="222">
        <v>10.5</v>
      </c>
      <c r="I185" s="219"/>
      <c r="J185" s="219"/>
      <c r="K185" s="219"/>
      <c r="L185" s="223"/>
      <c r="M185" s="224"/>
      <c r="N185" s="225"/>
      <c r="O185" s="225"/>
      <c r="P185" s="225"/>
      <c r="Q185" s="225"/>
      <c r="R185" s="225"/>
      <c r="S185" s="225"/>
      <c r="T185" s="226"/>
      <c r="AT185" s="227" t="s">
        <v>157</v>
      </c>
      <c r="AU185" s="227" t="s">
        <v>86</v>
      </c>
      <c r="AV185" s="14" t="s">
        <v>86</v>
      </c>
      <c r="AW185" s="14" t="s">
        <v>29</v>
      </c>
      <c r="AX185" s="14" t="s">
        <v>76</v>
      </c>
      <c r="AY185" s="227" t="s">
        <v>148</v>
      </c>
    </row>
    <row r="186" spans="1:65" s="15" customFormat="1" ht="11.25">
      <c r="B186" s="228"/>
      <c r="C186" s="229"/>
      <c r="D186" s="210" t="s">
        <v>157</v>
      </c>
      <c r="E186" s="230" t="s">
        <v>1</v>
      </c>
      <c r="F186" s="231" t="s">
        <v>162</v>
      </c>
      <c r="G186" s="229"/>
      <c r="H186" s="232">
        <v>15.36</v>
      </c>
      <c r="I186" s="229"/>
      <c r="J186" s="229"/>
      <c r="K186" s="229"/>
      <c r="L186" s="233"/>
      <c r="M186" s="234"/>
      <c r="N186" s="235"/>
      <c r="O186" s="235"/>
      <c r="P186" s="235"/>
      <c r="Q186" s="235"/>
      <c r="R186" s="235"/>
      <c r="S186" s="235"/>
      <c r="T186" s="236"/>
      <c r="AT186" s="237" t="s">
        <v>157</v>
      </c>
      <c r="AU186" s="237" t="s">
        <v>86</v>
      </c>
      <c r="AV186" s="15" t="s">
        <v>155</v>
      </c>
      <c r="AW186" s="15" t="s">
        <v>29</v>
      </c>
      <c r="AX186" s="15" t="s">
        <v>84</v>
      </c>
      <c r="AY186" s="237" t="s">
        <v>148</v>
      </c>
    </row>
    <row r="187" spans="1:65" s="2" customFormat="1" ht="16.5" customHeight="1">
      <c r="A187" s="33"/>
      <c r="B187" s="34"/>
      <c r="C187" s="238" t="s">
        <v>7</v>
      </c>
      <c r="D187" s="238" t="s">
        <v>226</v>
      </c>
      <c r="E187" s="239" t="s">
        <v>620</v>
      </c>
      <c r="F187" s="240" t="s">
        <v>621</v>
      </c>
      <c r="G187" s="241" t="s">
        <v>622</v>
      </c>
      <c r="H187" s="242">
        <v>10</v>
      </c>
      <c r="I187" s="243">
        <v>34.700000000000003</v>
      </c>
      <c r="J187" s="243">
        <f>ROUND(I187*H187,2)</f>
        <v>347</v>
      </c>
      <c r="K187" s="240" t="s">
        <v>251</v>
      </c>
      <c r="L187" s="244"/>
      <c r="M187" s="245" t="s">
        <v>1</v>
      </c>
      <c r="N187" s="246" t="s">
        <v>41</v>
      </c>
      <c r="O187" s="204">
        <v>0</v>
      </c>
      <c r="P187" s="204">
        <f>O187*H187</f>
        <v>0</v>
      </c>
      <c r="Q187" s="204">
        <v>2.0000000000000001E-4</v>
      </c>
      <c r="R187" s="204">
        <f>Q187*H187</f>
        <v>2E-3</v>
      </c>
      <c r="S187" s="204">
        <v>0</v>
      </c>
      <c r="T187" s="205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06" t="s">
        <v>338</v>
      </c>
      <c r="AT187" s="206" t="s">
        <v>226</v>
      </c>
      <c r="AU187" s="206" t="s">
        <v>86</v>
      </c>
      <c r="AY187" s="18" t="s">
        <v>148</v>
      </c>
      <c r="BE187" s="207">
        <f>IF(N187="základní",J187,0)</f>
        <v>347</v>
      </c>
      <c r="BF187" s="207">
        <f>IF(N187="snížená",J187,0)</f>
        <v>0</v>
      </c>
      <c r="BG187" s="207">
        <f>IF(N187="zákl. přenesená",J187,0)</f>
        <v>0</v>
      </c>
      <c r="BH187" s="207">
        <f>IF(N187="sníž. přenesená",J187,0)</f>
        <v>0</v>
      </c>
      <c r="BI187" s="207">
        <f>IF(N187="nulová",J187,0)</f>
        <v>0</v>
      </c>
      <c r="BJ187" s="18" t="s">
        <v>84</v>
      </c>
      <c r="BK187" s="207">
        <f>ROUND(I187*H187,2)</f>
        <v>347</v>
      </c>
      <c r="BL187" s="18" t="s">
        <v>234</v>
      </c>
      <c r="BM187" s="206" t="s">
        <v>623</v>
      </c>
    </row>
    <row r="188" spans="1:65" s="2" customFormat="1" ht="24" customHeight="1">
      <c r="A188" s="33"/>
      <c r="B188" s="34"/>
      <c r="C188" s="196" t="s">
        <v>277</v>
      </c>
      <c r="D188" s="196" t="s">
        <v>150</v>
      </c>
      <c r="E188" s="197" t="s">
        <v>624</v>
      </c>
      <c r="F188" s="198" t="s">
        <v>625</v>
      </c>
      <c r="G188" s="199" t="s">
        <v>473</v>
      </c>
      <c r="H188" s="200">
        <v>2913.7190000000001</v>
      </c>
      <c r="I188" s="201">
        <v>0.74</v>
      </c>
      <c r="J188" s="201">
        <f>ROUND(I188*H188,2)</f>
        <v>2156.15</v>
      </c>
      <c r="K188" s="198" t="s">
        <v>251</v>
      </c>
      <c r="L188" s="36"/>
      <c r="M188" s="202" t="s">
        <v>1</v>
      </c>
      <c r="N188" s="203" t="s">
        <v>41</v>
      </c>
      <c r="O188" s="204">
        <v>0</v>
      </c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06" t="s">
        <v>234</v>
      </c>
      <c r="AT188" s="206" t="s">
        <v>150</v>
      </c>
      <c r="AU188" s="206" t="s">
        <v>86</v>
      </c>
      <c r="AY188" s="18" t="s">
        <v>148</v>
      </c>
      <c r="BE188" s="207">
        <f>IF(N188="základní",J188,0)</f>
        <v>2156.15</v>
      </c>
      <c r="BF188" s="207">
        <f>IF(N188="snížená",J188,0)</f>
        <v>0</v>
      </c>
      <c r="BG188" s="207">
        <f>IF(N188="zákl. přenesená",J188,0)</f>
        <v>0</v>
      </c>
      <c r="BH188" s="207">
        <f>IF(N188="sníž. přenesená",J188,0)</f>
        <v>0</v>
      </c>
      <c r="BI188" s="207">
        <f>IF(N188="nulová",J188,0)</f>
        <v>0</v>
      </c>
      <c r="BJ188" s="18" t="s">
        <v>84</v>
      </c>
      <c r="BK188" s="207">
        <f>ROUND(I188*H188,2)</f>
        <v>2156.15</v>
      </c>
      <c r="BL188" s="18" t="s">
        <v>234</v>
      </c>
      <c r="BM188" s="206" t="s">
        <v>626</v>
      </c>
    </row>
    <row r="189" spans="1:65" s="12" customFormat="1" ht="22.9" customHeight="1">
      <c r="B189" s="181"/>
      <c r="C189" s="182"/>
      <c r="D189" s="183" t="s">
        <v>75</v>
      </c>
      <c r="E189" s="194" t="s">
        <v>627</v>
      </c>
      <c r="F189" s="194" t="s">
        <v>628</v>
      </c>
      <c r="G189" s="182"/>
      <c r="H189" s="182"/>
      <c r="I189" s="182"/>
      <c r="J189" s="195">
        <f>BK189</f>
        <v>30723.56</v>
      </c>
      <c r="K189" s="182"/>
      <c r="L189" s="186"/>
      <c r="M189" s="187"/>
      <c r="N189" s="188"/>
      <c r="O189" s="188"/>
      <c r="P189" s="189">
        <f>SUM(P190:P196)</f>
        <v>33.026400000000002</v>
      </c>
      <c r="Q189" s="188"/>
      <c r="R189" s="189">
        <f>SUM(R190:R196)</f>
        <v>3.0120000000000006E-4</v>
      </c>
      <c r="S189" s="188"/>
      <c r="T189" s="190">
        <f>SUM(T190:T196)</f>
        <v>0.60024</v>
      </c>
      <c r="AR189" s="191" t="s">
        <v>86</v>
      </c>
      <c r="AT189" s="192" t="s">
        <v>75</v>
      </c>
      <c r="AU189" s="192" t="s">
        <v>84</v>
      </c>
      <c r="AY189" s="191" t="s">
        <v>148</v>
      </c>
      <c r="BK189" s="193">
        <f>SUM(BK190:BK196)</f>
        <v>30723.56</v>
      </c>
    </row>
    <row r="190" spans="1:65" s="2" customFormat="1" ht="16.5" customHeight="1">
      <c r="A190" s="33"/>
      <c r="B190" s="34"/>
      <c r="C190" s="196" t="s">
        <v>282</v>
      </c>
      <c r="D190" s="196" t="s">
        <v>150</v>
      </c>
      <c r="E190" s="197" t="s">
        <v>629</v>
      </c>
      <c r="F190" s="198" t="s">
        <v>630</v>
      </c>
      <c r="G190" s="199" t="s">
        <v>153</v>
      </c>
      <c r="H190" s="200">
        <v>30.012</v>
      </c>
      <c r="I190" s="201">
        <v>153</v>
      </c>
      <c r="J190" s="201">
        <f>ROUND(I190*H190,2)</f>
        <v>4591.84</v>
      </c>
      <c r="K190" s="198" t="s">
        <v>251</v>
      </c>
      <c r="L190" s="36"/>
      <c r="M190" s="202" t="s">
        <v>1</v>
      </c>
      <c r="N190" s="203" t="s">
        <v>41</v>
      </c>
      <c r="O190" s="204">
        <v>0.42</v>
      </c>
      <c r="P190" s="204">
        <f>O190*H190</f>
        <v>12.605039999999999</v>
      </c>
      <c r="Q190" s="204">
        <v>0</v>
      </c>
      <c r="R190" s="204">
        <f>Q190*H190</f>
        <v>0</v>
      </c>
      <c r="S190" s="204">
        <v>0.02</v>
      </c>
      <c r="T190" s="205">
        <f>S190*H190</f>
        <v>0.60024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06" t="s">
        <v>234</v>
      </c>
      <c r="AT190" s="206" t="s">
        <v>150</v>
      </c>
      <c r="AU190" s="206" t="s">
        <v>86</v>
      </c>
      <c r="AY190" s="18" t="s">
        <v>148</v>
      </c>
      <c r="BE190" s="207">
        <f>IF(N190="základní",J190,0)</f>
        <v>4591.84</v>
      </c>
      <c r="BF190" s="207">
        <f>IF(N190="snížená",J190,0)</f>
        <v>0</v>
      </c>
      <c r="BG190" s="207">
        <f>IF(N190="zákl. přenesená",J190,0)</f>
        <v>0</v>
      </c>
      <c r="BH190" s="207">
        <f>IF(N190="sníž. přenesená",J190,0)</f>
        <v>0</v>
      </c>
      <c r="BI190" s="207">
        <f>IF(N190="nulová",J190,0)</f>
        <v>0</v>
      </c>
      <c r="BJ190" s="18" t="s">
        <v>84</v>
      </c>
      <c r="BK190" s="207">
        <f>ROUND(I190*H190,2)</f>
        <v>4591.84</v>
      </c>
      <c r="BL190" s="18" t="s">
        <v>234</v>
      </c>
      <c r="BM190" s="206" t="s">
        <v>631</v>
      </c>
    </row>
    <row r="191" spans="1:65" s="14" customFormat="1" ht="11.25">
      <c r="B191" s="218"/>
      <c r="C191" s="219"/>
      <c r="D191" s="210" t="s">
        <v>157</v>
      </c>
      <c r="E191" s="220" t="s">
        <v>1</v>
      </c>
      <c r="F191" s="221" t="s">
        <v>557</v>
      </c>
      <c r="G191" s="219"/>
      <c r="H191" s="222">
        <v>5.7119999999999997</v>
      </c>
      <c r="I191" s="219"/>
      <c r="J191" s="219"/>
      <c r="K191" s="219"/>
      <c r="L191" s="223"/>
      <c r="M191" s="224"/>
      <c r="N191" s="225"/>
      <c r="O191" s="225"/>
      <c r="P191" s="225"/>
      <c r="Q191" s="225"/>
      <c r="R191" s="225"/>
      <c r="S191" s="225"/>
      <c r="T191" s="226"/>
      <c r="AT191" s="227" t="s">
        <v>157</v>
      </c>
      <c r="AU191" s="227" t="s">
        <v>86</v>
      </c>
      <c r="AV191" s="14" t="s">
        <v>86</v>
      </c>
      <c r="AW191" s="14" t="s">
        <v>29</v>
      </c>
      <c r="AX191" s="14" t="s">
        <v>76</v>
      </c>
      <c r="AY191" s="227" t="s">
        <v>148</v>
      </c>
    </row>
    <row r="192" spans="1:65" s="14" customFormat="1" ht="11.25">
      <c r="B192" s="218"/>
      <c r="C192" s="219"/>
      <c r="D192" s="210" t="s">
        <v>157</v>
      </c>
      <c r="E192" s="220" t="s">
        <v>1</v>
      </c>
      <c r="F192" s="221" t="s">
        <v>632</v>
      </c>
      <c r="G192" s="219"/>
      <c r="H192" s="222">
        <v>2.25</v>
      </c>
      <c r="I192" s="219"/>
      <c r="J192" s="219"/>
      <c r="K192" s="219"/>
      <c r="L192" s="223"/>
      <c r="M192" s="224"/>
      <c r="N192" s="225"/>
      <c r="O192" s="225"/>
      <c r="P192" s="225"/>
      <c r="Q192" s="225"/>
      <c r="R192" s="225"/>
      <c r="S192" s="225"/>
      <c r="T192" s="226"/>
      <c r="AT192" s="227" t="s">
        <v>157</v>
      </c>
      <c r="AU192" s="227" t="s">
        <v>86</v>
      </c>
      <c r="AV192" s="14" t="s">
        <v>86</v>
      </c>
      <c r="AW192" s="14" t="s">
        <v>29</v>
      </c>
      <c r="AX192" s="14" t="s">
        <v>76</v>
      </c>
      <c r="AY192" s="227" t="s">
        <v>148</v>
      </c>
    </row>
    <row r="193" spans="1:65" s="14" customFormat="1" ht="11.25">
      <c r="B193" s="218"/>
      <c r="C193" s="219"/>
      <c r="D193" s="210" t="s">
        <v>157</v>
      </c>
      <c r="E193" s="220" t="s">
        <v>1</v>
      </c>
      <c r="F193" s="221" t="s">
        <v>565</v>
      </c>
      <c r="G193" s="219"/>
      <c r="H193" s="222">
        <v>22.05</v>
      </c>
      <c r="I193" s="219"/>
      <c r="J193" s="219"/>
      <c r="K193" s="219"/>
      <c r="L193" s="223"/>
      <c r="M193" s="224"/>
      <c r="N193" s="225"/>
      <c r="O193" s="225"/>
      <c r="P193" s="225"/>
      <c r="Q193" s="225"/>
      <c r="R193" s="225"/>
      <c r="S193" s="225"/>
      <c r="T193" s="226"/>
      <c r="AT193" s="227" t="s">
        <v>157</v>
      </c>
      <c r="AU193" s="227" t="s">
        <v>86</v>
      </c>
      <c r="AV193" s="14" t="s">
        <v>86</v>
      </c>
      <c r="AW193" s="14" t="s">
        <v>29</v>
      </c>
      <c r="AX193" s="14" t="s">
        <v>76</v>
      </c>
      <c r="AY193" s="227" t="s">
        <v>148</v>
      </c>
    </row>
    <row r="194" spans="1:65" s="15" customFormat="1" ht="11.25">
      <c r="B194" s="228"/>
      <c r="C194" s="229"/>
      <c r="D194" s="210" t="s">
        <v>157</v>
      </c>
      <c r="E194" s="230" t="s">
        <v>1</v>
      </c>
      <c r="F194" s="231" t="s">
        <v>162</v>
      </c>
      <c r="G194" s="229"/>
      <c r="H194" s="232">
        <v>30.012</v>
      </c>
      <c r="I194" s="229"/>
      <c r="J194" s="229"/>
      <c r="K194" s="229"/>
      <c r="L194" s="233"/>
      <c r="M194" s="234"/>
      <c r="N194" s="235"/>
      <c r="O194" s="235"/>
      <c r="P194" s="235"/>
      <c r="Q194" s="235"/>
      <c r="R194" s="235"/>
      <c r="S194" s="235"/>
      <c r="T194" s="236"/>
      <c r="AT194" s="237" t="s">
        <v>157</v>
      </c>
      <c r="AU194" s="237" t="s">
        <v>86</v>
      </c>
      <c r="AV194" s="15" t="s">
        <v>155</v>
      </c>
      <c r="AW194" s="15" t="s">
        <v>29</v>
      </c>
      <c r="AX194" s="15" t="s">
        <v>84</v>
      </c>
      <c r="AY194" s="237" t="s">
        <v>148</v>
      </c>
    </row>
    <row r="195" spans="1:65" s="2" customFormat="1" ht="24" customHeight="1">
      <c r="A195" s="33"/>
      <c r="B195" s="34"/>
      <c r="C195" s="196" t="s">
        <v>286</v>
      </c>
      <c r="D195" s="196" t="s">
        <v>150</v>
      </c>
      <c r="E195" s="197" t="s">
        <v>633</v>
      </c>
      <c r="F195" s="198" t="s">
        <v>634</v>
      </c>
      <c r="G195" s="199" t="s">
        <v>153</v>
      </c>
      <c r="H195" s="200">
        <v>30.12</v>
      </c>
      <c r="I195" s="201">
        <v>854</v>
      </c>
      <c r="J195" s="201">
        <f>ROUND(I195*H195,2)</f>
        <v>25722.48</v>
      </c>
      <c r="K195" s="198" t="s">
        <v>251</v>
      </c>
      <c r="L195" s="36"/>
      <c r="M195" s="202" t="s">
        <v>1</v>
      </c>
      <c r="N195" s="203" t="s">
        <v>41</v>
      </c>
      <c r="O195" s="204">
        <v>0.67800000000000005</v>
      </c>
      <c r="P195" s="204">
        <f>O195*H195</f>
        <v>20.421360000000004</v>
      </c>
      <c r="Q195" s="204">
        <v>1.0000000000000001E-5</v>
      </c>
      <c r="R195" s="204">
        <f>Q195*H195</f>
        <v>3.0120000000000006E-4</v>
      </c>
      <c r="S195" s="204">
        <v>0</v>
      </c>
      <c r="T195" s="205">
        <f>S195*H195</f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206" t="s">
        <v>234</v>
      </c>
      <c r="AT195" s="206" t="s">
        <v>150</v>
      </c>
      <c r="AU195" s="206" t="s">
        <v>86</v>
      </c>
      <c r="AY195" s="18" t="s">
        <v>148</v>
      </c>
      <c r="BE195" s="207">
        <f>IF(N195="základní",J195,0)</f>
        <v>25722.48</v>
      </c>
      <c r="BF195" s="207">
        <f>IF(N195="snížená",J195,0)</f>
        <v>0</v>
      </c>
      <c r="BG195" s="207">
        <f>IF(N195="zákl. přenesená",J195,0)</f>
        <v>0</v>
      </c>
      <c r="BH195" s="207">
        <f>IF(N195="sníž. přenesená",J195,0)</f>
        <v>0</v>
      </c>
      <c r="BI195" s="207">
        <f>IF(N195="nulová",J195,0)</f>
        <v>0</v>
      </c>
      <c r="BJ195" s="18" t="s">
        <v>84</v>
      </c>
      <c r="BK195" s="207">
        <f>ROUND(I195*H195,2)</f>
        <v>25722.48</v>
      </c>
      <c r="BL195" s="18" t="s">
        <v>234</v>
      </c>
      <c r="BM195" s="206" t="s">
        <v>635</v>
      </c>
    </row>
    <row r="196" spans="1:65" s="2" customFormat="1" ht="24" customHeight="1">
      <c r="A196" s="33"/>
      <c r="B196" s="34"/>
      <c r="C196" s="196" t="s">
        <v>291</v>
      </c>
      <c r="D196" s="196" t="s">
        <v>150</v>
      </c>
      <c r="E196" s="197" t="s">
        <v>636</v>
      </c>
      <c r="F196" s="198" t="s">
        <v>637</v>
      </c>
      <c r="G196" s="199" t="s">
        <v>473</v>
      </c>
      <c r="H196" s="200">
        <v>303.14299999999997</v>
      </c>
      <c r="I196" s="201">
        <v>1.35</v>
      </c>
      <c r="J196" s="201">
        <f>ROUND(I196*H196,2)</f>
        <v>409.24</v>
      </c>
      <c r="K196" s="198" t="s">
        <v>251</v>
      </c>
      <c r="L196" s="36"/>
      <c r="M196" s="257" t="s">
        <v>1</v>
      </c>
      <c r="N196" s="258" t="s">
        <v>41</v>
      </c>
      <c r="O196" s="259">
        <v>0</v>
      </c>
      <c r="P196" s="259">
        <f>O196*H196</f>
        <v>0</v>
      </c>
      <c r="Q196" s="259">
        <v>0</v>
      </c>
      <c r="R196" s="259">
        <f>Q196*H196</f>
        <v>0</v>
      </c>
      <c r="S196" s="259">
        <v>0</v>
      </c>
      <c r="T196" s="260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06" t="s">
        <v>234</v>
      </c>
      <c r="AT196" s="206" t="s">
        <v>150</v>
      </c>
      <c r="AU196" s="206" t="s">
        <v>86</v>
      </c>
      <c r="AY196" s="18" t="s">
        <v>148</v>
      </c>
      <c r="BE196" s="207">
        <f>IF(N196="základní",J196,0)</f>
        <v>409.24</v>
      </c>
      <c r="BF196" s="207">
        <f>IF(N196="snížená",J196,0)</f>
        <v>0</v>
      </c>
      <c r="BG196" s="207">
        <f>IF(N196="zákl. přenesená",J196,0)</f>
        <v>0</v>
      </c>
      <c r="BH196" s="207">
        <f>IF(N196="sníž. přenesená",J196,0)</f>
        <v>0</v>
      </c>
      <c r="BI196" s="207">
        <f>IF(N196="nulová",J196,0)</f>
        <v>0</v>
      </c>
      <c r="BJ196" s="18" t="s">
        <v>84</v>
      </c>
      <c r="BK196" s="207">
        <f>ROUND(I196*H196,2)</f>
        <v>409.24</v>
      </c>
      <c r="BL196" s="18" t="s">
        <v>234</v>
      </c>
      <c r="BM196" s="206" t="s">
        <v>638</v>
      </c>
    </row>
    <row r="197" spans="1:65" s="2" customFormat="1" ht="6.95" customHeight="1">
      <c r="A197" s="33"/>
      <c r="B197" s="53"/>
      <c r="C197" s="54"/>
      <c r="D197" s="54"/>
      <c r="E197" s="54"/>
      <c r="F197" s="54"/>
      <c r="G197" s="54"/>
      <c r="H197" s="54"/>
      <c r="I197" s="54"/>
      <c r="J197" s="54"/>
      <c r="K197" s="54"/>
      <c r="L197" s="36"/>
      <c r="M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</row>
  </sheetData>
  <sheetProtection algorithmName="SHA-512" hashValue="wlKX3ys7G3dJO5wEJQfXedzEkYvufNOPp9b3v5DKsPvIRBvUjOdBKOQbvB6GoJ2Om7I6DKkIysIvxJgnMmWdug==" saltValue="7s+CLix+V1ZVUJ8OXo0DIfbDvP23NHWzpmcnZQGM+7z9CFjj+2Knvnjl5YG6DoltahjyeZ9akVlf5BJQhVZlWA==" spinCount="100000" sheet="1" objects="1" scenarios="1" formatColumns="0" formatRows="0" autoFilter="0"/>
  <autoFilter ref="C131:K196" xr:uid="{00000000-0009-0000-0000-000002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1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96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1" customFormat="1" ht="12" customHeight="1">
      <c r="B8" s="21"/>
      <c r="D8" s="122" t="s">
        <v>111</v>
      </c>
      <c r="L8" s="21"/>
    </row>
    <row r="9" spans="1:46" s="2" customFormat="1" ht="16.5" customHeight="1">
      <c r="A9" s="33"/>
      <c r="B9" s="36"/>
      <c r="C9" s="33"/>
      <c r="D9" s="33"/>
      <c r="E9" s="308" t="s">
        <v>536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6"/>
      <c r="C10" s="33"/>
      <c r="D10" s="122" t="s">
        <v>537</v>
      </c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6"/>
      <c r="C11" s="33"/>
      <c r="D11" s="33"/>
      <c r="E11" s="310" t="s">
        <v>639</v>
      </c>
      <c r="F11" s="311"/>
      <c r="G11" s="311"/>
      <c r="H11" s="311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6"/>
      <c r="C12" s="33"/>
      <c r="D12" s="33"/>
      <c r="E12" s="33"/>
      <c r="F12" s="33"/>
      <c r="G12" s="33"/>
      <c r="H12" s="33"/>
      <c r="I12" s="33"/>
      <c r="J12" s="33"/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6"/>
      <c r="C13" s="33"/>
      <c r="D13" s="122" t="s">
        <v>16</v>
      </c>
      <c r="E13" s="33"/>
      <c r="F13" s="109" t="s">
        <v>1</v>
      </c>
      <c r="G13" s="33"/>
      <c r="H13" s="33"/>
      <c r="I13" s="122" t="s">
        <v>17</v>
      </c>
      <c r="J13" s="109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18</v>
      </c>
      <c r="E14" s="33"/>
      <c r="F14" s="109" t="s">
        <v>19</v>
      </c>
      <c r="G14" s="33"/>
      <c r="H14" s="33"/>
      <c r="I14" s="122" t="s">
        <v>20</v>
      </c>
      <c r="J14" s="123" t="str">
        <f>'Rekapitulace stavby'!AN8</f>
        <v>9. 11. 2019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6"/>
      <c r="C15" s="33"/>
      <c r="D15" s="33"/>
      <c r="E15" s="33"/>
      <c r="F15" s="33"/>
      <c r="G15" s="33"/>
      <c r="H15" s="33"/>
      <c r="I15" s="33"/>
      <c r="J15" s="33"/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6"/>
      <c r="C16" s="33"/>
      <c r="D16" s="122" t="s">
        <v>22</v>
      </c>
      <c r="E16" s="33"/>
      <c r="F16" s="33"/>
      <c r="G16" s="33"/>
      <c r="H16" s="33"/>
      <c r="I16" s="122" t="s">
        <v>23</v>
      </c>
      <c r="J16" s="109" t="s">
        <v>1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6"/>
      <c r="C17" s="33"/>
      <c r="D17" s="33"/>
      <c r="E17" s="109" t="s">
        <v>24</v>
      </c>
      <c r="F17" s="33"/>
      <c r="G17" s="33"/>
      <c r="H17" s="33"/>
      <c r="I17" s="122" t="s">
        <v>25</v>
      </c>
      <c r="J17" s="109" t="s">
        <v>1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6"/>
      <c r="C19" s="33"/>
      <c r="D19" s="122" t="s">
        <v>26</v>
      </c>
      <c r="E19" s="33"/>
      <c r="F19" s="33"/>
      <c r="G19" s="33"/>
      <c r="H19" s="33"/>
      <c r="I19" s="122" t="s">
        <v>23</v>
      </c>
      <c r="J19" s="109" t="str">
        <f>'Rekapitulace stavby'!AN13</f>
        <v/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6"/>
      <c r="C20" s="33"/>
      <c r="D20" s="33"/>
      <c r="E20" s="312" t="str">
        <f>'Rekapitulace stavby'!E14</f>
        <v xml:space="preserve"> </v>
      </c>
      <c r="F20" s="312"/>
      <c r="G20" s="312"/>
      <c r="H20" s="312"/>
      <c r="I20" s="122" t="s">
        <v>25</v>
      </c>
      <c r="J20" s="109" t="str">
        <f>'Rekapitulace stavby'!AN14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6"/>
      <c r="C21" s="33"/>
      <c r="D21" s="33"/>
      <c r="E21" s="33"/>
      <c r="F21" s="33"/>
      <c r="G21" s="33"/>
      <c r="H21" s="33"/>
      <c r="I21" s="33"/>
      <c r="J21" s="33"/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6"/>
      <c r="C22" s="33"/>
      <c r="D22" s="122" t="s">
        <v>28</v>
      </c>
      <c r="E22" s="33"/>
      <c r="F22" s="33"/>
      <c r="G22" s="33"/>
      <c r="H22" s="33"/>
      <c r="I22" s="122" t="s">
        <v>23</v>
      </c>
      <c r="J22" s="109" t="str">
        <f>IF('Rekapitulace stavby'!AN16="","",'Rekapitulace stavby'!AN16)</f>
        <v/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6"/>
      <c r="C23" s="33"/>
      <c r="D23" s="33"/>
      <c r="E23" s="109" t="str">
        <f>IF('Rekapitulace stavby'!E17="","",'Rekapitulace stavby'!E17)</f>
        <v xml:space="preserve"> </v>
      </c>
      <c r="F23" s="33"/>
      <c r="G23" s="33"/>
      <c r="H23" s="33"/>
      <c r="I23" s="122" t="s">
        <v>25</v>
      </c>
      <c r="J23" s="109" t="str">
        <f>IF('Rekapitulace stavby'!AN17="","",'Rekapitulace stavby'!AN17)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6"/>
      <c r="C25" s="33"/>
      <c r="D25" s="122" t="s">
        <v>30</v>
      </c>
      <c r="E25" s="33"/>
      <c r="F25" s="33"/>
      <c r="G25" s="33"/>
      <c r="H25" s="33"/>
      <c r="I25" s="122" t="s">
        <v>23</v>
      </c>
      <c r="J25" s="109" t="s">
        <v>1</v>
      </c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6"/>
      <c r="C26" s="33"/>
      <c r="D26" s="33"/>
      <c r="E26" s="109" t="s">
        <v>31</v>
      </c>
      <c r="F26" s="33"/>
      <c r="G26" s="33"/>
      <c r="H26" s="33"/>
      <c r="I26" s="122" t="s">
        <v>25</v>
      </c>
      <c r="J26" s="109" t="s">
        <v>1</v>
      </c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6"/>
      <c r="C28" s="33"/>
      <c r="D28" s="122" t="s">
        <v>32</v>
      </c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24"/>
      <c r="B29" s="125"/>
      <c r="C29" s="124"/>
      <c r="D29" s="124"/>
      <c r="E29" s="313" t="s">
        <v>1</v>
      </c>
      <c r="F29" s="313"/>
      <c r="G29" s="313"/>
      <c r="H29" s="313"/>
      <c r="I29" s="124"/>
      <c r="J29" s="124"/>
      <c r="K29" s="124"/>
      <c r="L29" s="126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</row>
    <row r="30" spans="1:31" s="2" customFormat="1" ht="6.95" customHeight="1">
      <c r="A30" s="33"/>
      <c r="B30" s="36"/>
      <c r="C30" s="33"/>
      <c r="D30" s="33"/>
      <c r="E30" s="33"/>
      <c r="F30" s="33"/>
      <c r="G30" s="33"/>
      <c r="H30" s="33"/>
      <c r="I30" s="33"/>
      <c r="J30" s="33"/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6"/>
      <c r="C31" s="33"/>
      <c r="D31" s="127"/>
      <c r="E31" s="127"/>
      <c r="F31" s="127"/>
      <c r="G31" s="127"/>
      <c r="H31" s="127"/>
      <c r="I31" s="127"/>
      <c r="J31" s="127"/>
      <c r="K31" s="12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6"/>
      <c r="C32" s="33"/>
      <c r="D32" s="109" t="s">
        <v>113</v>
      </c>
      <c r="E32" s="33"/>
      <c r="F32" s="33"/>
      <c r="G32" s="33"/>
      <c r="H32" s="33"/>
      <c r="I32" s="33"/>
      <c r="J32" s="128">
        <f>J98</f>
        <v>297121.17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6"/>
      <c r="C33" s="33"/>
      <c r="D33" s="129" t="s">
        <v>114</v>
      </c>
      <c r="E33" s="33"/>
      <c r="F33" s="33"/>
      <c r="G33" s="33"/>
      <c r="H33" s="33"/>
      <c r="I33" s="33"/>
      <c r="J33" s="128">
        <f>J109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35" customHeight="1">
      <c r="A34" s="33"/>
      <c r="B34" s="36"/>
      <c r="C34" s="33"/>
      <c r="D34" s="130" t="s">
        <v>36</v>
      </c>
      <c r="E34" s="33"/>
      <c r="F34" s="33"/>
      <c r="G34" s="33"/>
      <c r="H34" s="33"/>
      <c r="I34" s="33"/>
      <c r="J34" s="131">
        <f>ROUND(J32 + J33, 2)</f>
        <v>297121.17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6.95" customHeight="1">
      <c r="A35" s="33"/>
      <c r="B35" s="36"/>
      <c r="C35" s="33"/>
      <c r="D35" s="127"/>
      <c r="E35" s="127"/>
      <c r="F35" s="127"/>
      <c r="G35" s="127"/>
      <c r="H35" s="127"/>
      <c r="I35" s="127"/>
      <c r="J35" s="127"/>
      <c r="K35" s="127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33"/>
      <c r="F36" s="132" t="s">
        <v>38</v>
      </c>
      <c r="G36" s="33"/>
      <c r="H36" s="33"/>
      <c r="I36" s="132" t="s">
        <v>37</v>
      </c>
      <c r="J36" s="132" t="s">
        <v>39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customHeight="1">
      <c r="A37" s="33"/>
      <c r="B37" s="36"/>
      <c r="C37" s="33"/>
      <c r="D37" s="133" t="s">
        <v>40</v>
      </c>
      <c r="E37" s="122" t="s">
        <v>41</v>
      </c>
      <c r="F37" s="134">
        <f>ROUND((SUM(BE109:BE110) + SUM(BE132:BE197)),  2)</f>
        <v>297121.17</v>
      </c>
      <c r="G37" s="33"/>
      <c r="H37" s="33"/>
      <c r="I37" s="135">
        <v>0.21</v>
      </c>
      <c r="J37" s="134">
        <f>ROUND(((SUM(BE109:BE110) + SUM(BE132:BE197))*I37),  2)</f>
        <v>62395.45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6"/>
      <c r="C38" s="33"/>
      <c r="D38" s="33"/>
      <c r="E38" s="122" t="s">
        <v>42</v>
      </c>
      <c r="F38" s="134">
        <f>ROUND((SUM(BF109:BF110) + SUM(BF132:BF197)),  2)</f>
        <v>0</v>
      </c>
      <c r="G38" s="33"/>
      <c r="H38" s="33"/>
      <c r="I38" s="135">
        <v>0.15</v>
      </c>
      <c r="J38" s="134">
        <f>ROUND(((SUM(BF109:BF110) + SUM(BF132:BF197))*I38),  2)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43</v>
      </c>
      <c r="F39" s="134">
        <f>ROUND((SUM(BG109:BG110) + SUM(BG132:BG197)),  2)</f>
        <v>0</v>
      </c>
      <c r="G39" s="33"/>
      <c r="H39" s="33"/>
      <c r="I39" s="135">
        <v>0.21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6"/>
      <c r="C40" s="33"/>
      <c r="D40" s="33"/>
      <c r="E40" s="122" t="s">
        <v>44</v>
      </c>
      <c r="F40" s="134">
        <f>ROUND((SUM(BH109:BH110) + SUM(BH132:BH197)),  2)</f>
        <v>0</v>
      </c>
      <c r="G40" s="33"/>
      <c r="H40" s="33"/>
      <c r="I40" s="135">
        <v>0.15</v>
      </c>
      <c r="J40" s="134">
        <f>0</f>
        <v>0</v>
      </c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45" hidden="1" customHeight="1">
      <c r="A41" s="33"/>
      <c r="B41" s="36"/>
      <c r="C41" s="33"/>
      <c r="D41" s="33"/>
      <c r="E41" s="122" t="s">
        <v>45</v>
      </c>
      <c r="F41" s="134">
        <f>ROUND((SUM(BI109:BI110) + SUM(BI132:BI197)),  2)</f>
        <v>0</v>
      </c>
      <c r="G41" s="33"/>
      <c r="H41" s="33"/>
      <c r="I41" s="135">
        <v>0</v>
      </c>
      <c r="J41" s="134">
        <f>0</f>
        <v>0</v>
      </c>
      <c r="K41" s="33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6.9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35" customHeight="1">
      <c r="A43" s="33"/>
      <c r="B43" s="36"/>
      <c r="C43" s="136"/>
      <c r="D43" s="137" t="s">
        <v>46</v>
      </c>
      <c r="E43" s="138"/>
      <c r="F43" s="138"/>
      <c r="G43" s="139" t="s">
        <v>47</v>
      </c>
      <c r="H43" s="140" t="s">
        <v>48</v>
      </c>
      <c r="I43" s="138"/>
      <c r="J43" s="141">
        <f>SUM(J34:J41)</f>
        <v>359516.62</v>
      </c>
      <c r="K43" s="142"/>
      <c r="L43" s="50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45" customHeight="1">
      <c r="A44" s="33"/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50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2"/>
      <c r="C86" s="29" t="s">
        <v>111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3"/>
      <c r="B87" s="34"/>
      <c r="C87" s="35"/>
      <c r="D87" s="35"/>
      <c r="E87" s="314" t="s">
        <v>536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9" t="s">
        <v>537</v>
      </c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5"/>
      <c r="D89" s="35"/>
      <c r="E89" s="302" t="str">
        <f>E11</f>
        <v>SO-02B - 1NP podlaží</v>
      </c>
      <c r="F89" s="316"/>
      <c r="G89" s="316"/>
      <c r="H89" s="316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9" t="s">
        <v>18</v>
      </c>
      <c r="D91" s="35"/>
      <c r="E91" s="35"/>
      <c r="F91" s="27" t="str">
        <f>F14</f>
        <v>Loděnice</v>
      </c>
      <c r="G91" s="35"/>
      <c r="H91" s="35"/>
      <c r="I91" s="29" t="s">
        <v>20</v>
      </c>
      <c r="J91" s="65" t="str">
        <f>IF(J14="","",J14)</f>
        <v>9. 11. 2019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9" t="s">
        <v>22</v>
      </c>
      <c r="D93" s="35"/>
      <c r="E93" s="35"/>
      <c r="F93" s="27" t="str">
        <f>E17</f>
        <v>Obec Loděnice</v>
      </c>
      <c r="G93" s="35"/>
      <c r="H93" s="35"/>
      <c r="I93" s="29" t="s">
        <v>28</v>
      </c>
      <c r="J93" s="30" t="str">
        <f>E23</f>
        <v xml:space="preserve"> </v>
      </c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9" t="s">
        <v>26</v>
      </c>
      <c r="D94" s="35"/>
      <c r="E94" s="35"/>
      <c r="F94" s="27" t="str">
        <f>IF(E20="","",E20)</f>
        <v xml:space="preserve"> </v>
      </c>
      <c r="G94" s="35"/>
      <c r="H94" s="35"/>
      <c r="I94" s="29" t="s">
        <v>30</v>
      </c>
      <c r="J94" s="30" t="str">
        <f>E26</f>
        <v>Zdeněk Drda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54" t="s">
        <v>116</v>
      </c>
      <c r="D96" s="116"/>
      <c r="E96" s="116"/>
      <c r="F96" s="116"/>
      <c r="G96" s="116"/>
      <c r="H96" s="116"/>
      <c r="I96" s="116"/>
      <c r="J96" s="155" t="s">
        <v>117</v>
      </c>
      <c r="K96" s="116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50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56" t="s">
        <v>118</v>
      </c>
      <c r="D98" s="35"/>
      <c r="E98" s="35"/>
      <c r="F98" s="35"/>
      <c r="G98" s="35"/>
      <c r="H98" s="35"/>
      <c r="I98" s="35"/>
      <c r="J98" s="83">
        <f>J132</f>
        <v>297121.17</v>
      </c>
      <c r="K98" s="35"/>
      <c r="L98" s="50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119</v>
      </c>
    </row>
    <row r="99" spans="1:47" s="9" customFormat="1" ht="24.95" customHeight="1">
      <c r="B99" s="157"/>
      <c r="C99" s="158"/>
      <c r="D99" s="159" t="s">
        <v>120</v>
      </c>
      <c r="E99" s="160"/>
      <c r="F99" s="160"/>
      <c r="G99" s="160"/>
      <c r="H99" s="160"/>
      <c r="I99" s="160"/>
      <c r="J99" s="161">
        <f>J133</f>
        <v>38067.269999999997</v>
      </c>
      <c r="K99" s="158"/>
      <c r="L99" s="162"/>
    </row>
    <row r="100" spans="1:47" s="10" customFormat="1" ht="19.899999999999999" customHeight="1">
      <c r="B100" s="163"/>
      <c r="C100" s="103"/>
      <c r="D100" s="164" t="s">
        <v>125</v>
      </c>
      <c r="E100" s="165"/>
      <c r="F100" s="165"/>
      <c r="G100" s="165"/>
      <c r="H100" s="165"/>
      <c r="I100" s="165"/>
      <c r="J100" s="166">
        <f>J134</f>
        <v>12121.01</v>
      </c>
      <c r="K100" s="103"/>
      <c r="L100" s="167"/>
    </row>
    <row r="101" spans="1:47" s="10" customFormat="1" ht="19.899999999999999" customHeight="1">
      <c r="B101" s="163"/>
      <c r="C101" s="103"/>
      <c r="D101" s="164" t="s">
        <v>126</v>
      </c>
      <c r="E101" s="165"/>
      <c r="F101" s="165"/>
      <c r="G101" s="165"/>
      <c r="H101" s="165"/>
      <c r="I101" s="165"/>
      <c r="J101" s="166">
        <f>J141</f>
        <v>20413.13</v>
      </c>
      <c r="K101" s="103"/>
      <c r="L101" s="167"/>
    </row>
    <row r="102" spans="1:47" s="10" customFormat="1" ht="19.899999999999999" customHeight="1">
      <c r="B102" s="163"/>
      <c r="C102" s="103"/>
      <c r="D102" s="164" t="s">
        <v>539</v>
      </c>
      <c r="E102" s="165"/>
      <c r="F102" s="165"/>
      <c r="G102" s="165"/>
      <c r="H102" s="165"/>
      <c r="I102" s="165"/>
      <c r="J102" s="166">
        <f>J150</f>
        <v>4830.8900000000003</v>
      </c>
      <c r="K102" s="103"/>
      <c r="L102" s="167"/>
    </row>
    <row r="103" spans="1:47" s="10" customFormat="1" ht="19.899999999999999" customHeight="1">
      <c r="B103" s="163"/>
      <c r="C103" s="103"/>
      <c r="D103" s="164" t="s">
        <v>127</v>
      </c>
      <c r="E103" s="165"/>
      <c r="F103" s="165"/>
      <c r="G103" s="165"/>
      <c r="H103" s="165"/>
      <c r="I103" s="165"/>
      <c r="J103" s="166">
        <f>J157</f>
        <v>702.24</v>
      </c>
      <c r="K103" s="103"/>
      <c r="L103" s="167"/>
    </row>
    <row r="104" spans="1:47" s="9" customFormat="1" ht="24.95" customHeight="1">
      <c r="B104" s="157"/>
      <c r="C104" s="158"/>
      <c r="D104" s="159" t="s">
        <v>128</v>
      </c>
      <c r="E104" s="160"/>
      <c r="F104" s="160"/>
      <c r="G104" s="160"/>
      <c r="H104" s="160"/>
      <c r="I104" s="160"/>
      <c r="J104" s="161">
        <f>J159</f>
        <v>259053.9</v>
      </c>
      <c r="K104" s="158"/>
      <c r="L104" s="162"/>
    </row>
    <row r="105" spans="1:47" s="10" customFormat="1" ht="19.899999999999999" customHeight="1">
      <c r="B105" s="163"/>
      <c r="C105" s="103"/>
      <c r="D105" s="164" t="s">
        <v>540</v>
      </c>
      <c r="E105" s="165"/>
      <c r="F105" s="165"/>
      <c r="G105" s="165"/>
      <c r="H105" s="165"/>
      <c r="I105" s="165"/>
      <c r="J105" s="166">
        <f>J160</f>
        <v>231922.41</v>
      </c>
      <c r="K105" s="103"/>
      <c r="L105" s="167"/>
    </row>
    <row r="106" spans="1:47" s="10" customFormat="1" ht="19.899999999999999" customHeight="1">
      <c r="B106" s="163"/>
      <c r="C106" s="103"/>
      <c r="D106" s="164" t="s">
        <v>541</v>
      </c>
      <c r="E106" s="165"/>
      <c r="F106" s="165"/>
      <c r="G106" s="165"/>
      <c r="H106" s="165"/>
      <c r="I106" s="165"/>
      <c r="J106" s="166">
        <f>J189</f>
        <v>27131.49</v>
      </c>
      <c r="K106" s="103"/>
      <c r="L106" s="167"/>
    </row>
    <row r="107" spans="1:47" s="2" customFormat="1" ht="21.75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6.95" customHeight="1">
      <c r="A108" s="33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9.25" customHeight="1">
      <c r="A109" s="33"/>
      <c r="B109" s="34"/>
      <c r="C109" s="156" t="s">
        <v>132</v>
      </c>
      <c r="D109" s="35"/>
      <c r="E109" s="35"/>
      <c r="F109" s="35"/>
      <c r="G109" s="35"/>
      <c r="H109" s="35"/>
      <c r="I109" s="35"/>
      <c r="J109" s="168">
        <v>0</v>
      </c>
      <c r="K109" s="35"/>
      <c r="L109" s="50"/>
      <c r="N109" s="169" t="s">
        <v>40</v>
      </c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18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29.25" customHeight="1">
      <c r="A111" s="33"/>
      <c r="B111" s="34"/>
      <c r="C111" s="115" t="s">
        <v>109</v>
      </c>
      <c r="D111" s="116"/>
      <c r="E111" s="116"/>
      <c r="F111" s="116"/>
      <c r="G111" s="116"/>
      <c r="H111" s="116"/>
      <c r="I111" s="116"/>
      <c r="J111" s="117">
        <f>ROUND(J98+J109,2)</f>
        <v>297121.17</v>
      </c>
      <c r="K111" s="116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6.95" customHeight="1">
      <c r="A112" s="33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4" t="s">
        <v>133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9" t="s">
        <v>14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5"/>
      <c r="D120" s="35"/>
      <c r="E120" s="314" t="str">
        <f>E7</f>
        <v>Orientační ocenění podle THÚ - budova Obecního úřadu</v>
      </c>
      <c r="F120" s="315"/>
      <c r="G120" s="315"/>
      <c r="H120" s="31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1" customFormat="1" ht="12" customHeight="1">
      <c r="B121" s="22"/>
      <c r="C121" s="29" t="s">
        <v>111</v>
      </c>
      <c r="D121" s="23"/>
      <c r="E121" s="23"/>
      <c r="F121" s="23"/>
      <c r="G121" s="23"/>
      <c r="H121" s="23"/>
      <c r="I121" s="23"/>
      <c r="J121" s="23"/>
      <c r="K121" s="23"/>
      <c r="L121" s="21"/>
    </row>
    <row r="122" spans="1:31" s="2" customFormat="1" ht="16.5" customHeight="1">
      <c r="A122" s="33"/>
      <c r="B122" s="34"/>
      <c r="C122" s="35"/>
      <c r="D122" s="35"/>
      <c r="E122" s="314" t="s">
        <v>536</v>
      </c>
      <c r="F122" s="316"/>
      <c r="G122" s="316"/>
      <c r="H122" s="316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9" t="s">
        <v>537</v>
      </c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6.5" customHeight="1">
      <c r="A124" s="33"/>
      <c r="B124" s="34"/>
      <c r="C124" s="35"/>
      <c r="D124" s="35"/>
      <c r="E124" s="302" t="str">
        <f>E11</f>
        <v>SO-02B - 1NP podlaží</v>
      </c>
      <c r="F124" s="316"/>
      <c r="G124" s="316"/>
      <c r="H124" s="316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9" t="s">
        <v>18</v>
      </c>
      <c r="D126" s="35"/>
      <c r="E126" s="35"/>
      <c r="F126" s="27" t="str">
        <f>F14</f>
        <v>Loděnice</v>
      </c>
      <c r="G126" s="35"/>
      <c r="H126" s="35"/>
      <c r="I126" s="29" t="s">
        <v>20</v>
      </c>
      <c r="J126" s="65" t="str">
        <f>IF(J14="","",J14)</f>
        <v>9. 11. 2019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6.95" customHeight="1">
      <c r="A127" s="33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9" t="s">
        <v>22</v>
      </c>
      <c r="D128" s="35"/>
      <c r="E128" s="35"/>
      <c r="F128" s="27" t="str">
        <f>E17</f>
        <v>Obec Loděnice</v>
      </c>
      <c r="G128" s="35"/>
      <c r="H128" s="35"/>
      <c r="I128" s="29" t="s">
        <v>28</v>
      </c>
      <c r="J128" s="30" t="str">
        <f>E23</f>
        <v xml:space="preserve"> </v>
      </c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>
      <c r="A129" s="33"/>
      <c r="B129" s="34"/>
      <c r="C129" s="29" t="s">
        <v>26</v>
      </c>
      <c r="D129" s="35"/>
      <c r="E129" s="35"/>
      <c r="F129" s="27" t="str">
        <f>IF(E20="","",E20)</f>
        <v xml:space="preserve"> </v>
      </c>
      <c r="G129" s="35"/>
      <c r="H129" s="35"/>
      <c r="I129" s="29" t="s">
        <v>30</v>
      </c>
      <c r="J129" s="30" t="str">
        <f>E26</f>
        <v>Zdeněk Drda</v>
      </c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0.35" customHeight="1">
      <c r="A130" s="33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11" customFormat="1" ht="29.25" customHeight="1">
      <c r="A131" s="170"/>
      <c r="B131" s="171"/>
      <c r="C131" s="172" t="s">
        <v>134</v>
      </c>
      <c r="D131" s="173" t="s">
        <v>61</v>
      </c>
      <c r="E131" s="173" t="s">
        <v>57</v>
      </c>
      <c r="F131" s="173" t="s">
        <v>58</v>
      </c>
      <c r="G131" s="173" t="s">
        <v>135</v>
      </c>
      <c r="H131" s="173" t="s">
        <v>136</v>
      </c>
      <c r="I131" s="173" t="s">
        <v>137</v>
      </c>
      <c r="J131" s="173" t="s">
        <v>117</v>
      </c>
      <c r="K131" s="174" t="s">
        <v>138</v>
      </c>
      <c r="L131" s="175"/>
      <c r="M131" s="74" t="s">
        <v>1</v>
      </c>
      <c r="N131" s="75" t="s">
        <v>40</v>
      </c>
      <c r="O131" s="75" t="s">
        <v>139</v>
      </c>
      <c r="P131" s="75" t="s">
        <v>140</v>
      </c>
      <c r="Q131" s="75" t="s">
        <v>141</v>
      </c>
      <c r="R131" s="75" t="s">
        <v>142</v>
      </c>
      <c r="S131" s="75" t="s">
        <v>143</v>
      </c>
      <c r="T131" s="76" t="s">
        <v>144</v>
      </c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</row>
    <row r="132" spans="1:65" s="2" customFormat="1" ht="22.9" customHeight="1">
      <c r="A132" s="33"/>
      <c r="B132" s="34"/>
      <c r="C132" s="81" t="s">
        <v>145</v>
      </c>
      <c r="D132" s="35"/>
      <c r="E132" s="35"/>
      <c r="F132" s="35"/>
      <c r="G132" s="35"/>
      <c r="H132" s="35"/>
      <c r="I132" s="35"/>
      <c r="J132" s="176">
        <f>BK132</f>
        <v>297121.17</v>
      </c>
      <c r="K132" s="35"/>
      <c r="L132" s="36"/>
      <c r="M132" s="77"/>
      <c r="N132" s="177"/>
      <c r="O132" s="78"/>
      <c r="P132" s="178">
        <f>P133+P159</f>
        <v>188.23601500000001</v>
      </c>
      <c r="Q132" s="78"/>
      <c r="R132" s="178">
        <f>R133+R159</f>
        <v>1.0542782399999999</v>
      </c>
      <c r="S132" s="78"/>
      <c r="T132" s="179">
        <f>T133+T159</f>
        <v>2.2548879999999998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8" t="s">
        <v>75</v>
      </c>
      <c r="AU132" s="18" t="s">
        <v>119</v>
      </c>
      <c r="BK132" s="180">
        <f>BK133+BK159</f>
        <v>297121.17</v>
      </c>
    </row>
    <row r="133" spans="1:65" s="12" customFormat="1" ht="25.9" customHeight="1">
      <c r="B133" s="181"/>
      <c r="C133" s="182"/>
      <c r="D133" s="183" t="s">
        <v>75</v>
      </c>
      <c r="E133" s="184" t="s">
        <v>146</v>
      </c>
      <c r="F133" s="184" t="s">
        <v>147</v>
      </c>
      <c r="G133" s="182"/>
      <c r="H133" s="182"/>
      <c r="I133" s="182"/>
      <c r="J133" s="185">
        <f>BK133</f>
        <v>38067.269999999997</v>
      </c>
      <c r="K133" s="182"/>
      <c r="L133" s="186"/>
      <c r="M133" s="187"/>
      <c r="N133" s="188"/>
      <c r="O133" s="188"/>
      <c r="P133" s="189">
        <f>P134+P141+P150+P157</f>
        <v>93.808503000000002</v>
      </c>
      <c r="Q133" s="188"/>
      <c r="R133" s="189">
        <f>R134+R141+R150+R157</f>
        <v>0.61576631999999998</v>
      </c>
      <c r="S133" s="188"/>
      <c r="T133" s="190">
        <f>T134+T141+T150+T157</f>
        <v>1.6482079999999999</v>
      </c>
      <c r="AR133" s="191" t="s">
        <v>84</v>
      </c>
      <c r="AT133" s="192" t="s">
        <v>75</v>
      </c>
      <c r="AU133" s="192" t="s">
        <v>76</v>
      </c>
      <c r="AY133" s="191" t="s">
        <v>148</v>
      </c>
      <c r="BK133" s="193">
        <f>BK134+BK141+BK150+BK157</f>
        <v>38067.269999999997</v>
      </c>
    </row>
    <row r="134" spans="1:65" s="12" customFormat="1" ht="22.9" customHeight="1">
      <c r="B134" s="181"/>
      <c r="C134" s="182"/>
      <c r="D134" s="183" t="s">
        <v>75</v>
      </c>
      <c r="E134" s="194" t="s">
        <v>180</v>
      </c>
      <c r="F134" s="194" t="s">
        <v>253</v>
      </c>
      <c r="G134" s="182"/>
      <c r="H134" s="182"/>
      <c r="I134" s="182"/>
      <c r="J134" s="195">
        <f>BK134</f>
        <v>12121.01</v>
      </c>
      <c r="K134" s="182"/>
      <c r="L134" s="186"/>
      <c r="M134" s="187"/>
      <c r="N134" s="188"/>
      <c r="O134" s="188"/>
      <c r="P134" s="189">
        <f>SUM(P135:P140)</f>
        <v>24.259920000000001</v>
      </c>
      <c r="Q134" s="188"/>
      <c r="R134" s="189">
        <f>SUM(R135:R140)</f>
        <v>0.60121632000000003</v>
      </c>
      <c r="S134" s="188"/>
      <c r="T134" s="190">
        <f>SUM(T135:T140)</f>
        <v>0</v>
      </c>
      <c r="AR134" s="191" t="s">
        <v>84</v>
      </c>
      <c r="AT134" s="192" t="s">
        <v>75</v>
      </c>
      <c r="AU134" s="192" t="s">
        <v>84</v>
      </c>
      <c r="AY134" s="191" t="s">
        <v>148</v>
      </c>
      <c r="BK134" s="193">
        <f>SUM(BK135:BK140)</f>
        <v>12121.01</v>
      </c>
    </row>
    <row r="135" spans="1:65" s="2" customFormat="1" ht="24" customHeight="1">
      <c r="A135" s="33"/>
      <c r="B135" s="34"/>
      <c r="C135" s="196" t="s">
        <v>84</v>
      </c>
      <c r="D135" s="196" t="s">
        <v>150</v>
      </c>
      <c r="E135" s="197" t="s">
        <v>542</v>
      </c>
      <c r="F135" s="198" t="s">
        <v>543</v>
      </c>
      <c r="G135" s="199" t="s">
        <v>153</v>
      </c>
      <c r="H135" s="200">
        <v>17.904</v>
      </c>
      <c r="I135" s="201">
        <v>677</v>
      </c>
      <c r="J135" s="201">
        <f>ROUND(I135*H135,2)</f>
        <v>12121.01</v>
      </c>
      <c r="K135" s="198" t="s">
        <v>251</v>
      </c>
      <c r="L135" s="36"/>
      <c r="M135" s="202" t="s">
        <v>1</v>
      </c>
      <c r="N135" s="203" t="s">
        <v>41</v>
      </c>
      <c r="O135" s="204">
        <v>1.355</v>
      </c>
      <c r="P135" s="204">
        <f>O135*H135</f>
        <v>24.259920000000001</v>
      </c>
      <c r="Q135" s="204">
        <v>3.3579999999999999E-2</v>
      </c>
      <c r="R135" s="204">
        <f>Q135*H135</f>
        <v>0.60121632000000003</v>
      </c>
      <c r="S135" s="204">
        <v>0</v>
      </c>
      <c r="T135" s="205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6" t="s">
        <v>155</v>
      </c>
      <c r="AT135" s="206" t="s">
        <v>150</v>
      </c>
      <c r="AU135" s="206" t="s">
        <v>86</v>
      </c>
      <c r="AY135" s="18" t="s">
        <v>148</v>
      </c>
      <c r="BE135" s="207">
        <f>IF(N135="základní",J135,0)</f>
        <v>12121.01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8" t="s">
        <v>84</v>
      </c>
      <c r="BK135" s="207">
        <f>ROUND(I135*H135,2)</f>
        <v>12121.01</v>
      </c>
      <c r="BL135" s="18" t="s">
        <v>155</v>
      </c>
      <c r="BM135" s="206" t="s">
        <v>640</v>
      </c>
    </row>
    <row r="136" spans="1:65" s="14" customFormat="1" ht="11.25">
      <c r="B136" s="218"/>
      <c r="C136" s="219"/>
      <c r="D136" s="210" t="s">
        <v>157</v>
      </c>
      <c r="E136" s="220" t="s">
        <v>1</v>
      </c>
      <c r="F136" s="221" t="s">
        <v>641</v>
      </c>
      <c r="G136" s="219"/>
      <c r="H136" s="222">
        <v>0.72</v>
      </c>
      <c r="I136" s="219"/>
      <c r="J136" s="219"/>
      <c r="K136" s="219"/>
      <c r="L136" s="223"/>
      <c r="M136" s="224"/>
      <c r="N136" s="225"/>
      <c r="O136" s="225"/>
      <c r="P136" s="225"/>
      <c r="Q136" s="225"/>
      <c r="R136" s="225"/>
      <c r="S136" s="225"/>
      <c r="T136" s="226"/>
      <c r="AT136" s="227" t="s">
        <v>157</v>
      </c>
      <c r="AU136" s="227" t="s">
        <v>86</v>
      </c>
      <c r="AV136" s="14" t="s">
        <v>86</v>
      </c>
      <c r="AW136" s="14" t="s">
        <v>29</v>
      </c>
      <c r="AX136" s="14" t="s">
        <v>76</v>
      </c>
      <c r="AY136" s="227" t="s">
        <v>148</v>
      </c>
    </row>
    <row r="137" spans="1:65" s="14" customFormat="1" ht="11.25">
      <c r="B137" s="218"/>
      <c r="C137" s="219"/>
      <c r="D137" s="210" t="s">
        <v>157</v>
      </c>
      <c r="E137" s="220" t="s">
        <v>1</v>
      </c>
      <c r="F137" s="221" t="s">
        <v>642</v>
      </c>
      <c r="G137" s="219"/>
      <c r="H137" s="222">
        <v>0.42</v>
      </c>
      <c r="I137" s="219"/>
      <c r="J137" s="219"/>
      <c r="K137" s="219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157</v>
      </c>
      <c r="AU137" s="227" t="s">
        <v>86</v>
      </c>
      <c r="AV137" s="14" t="s">
        <v>86</v>
      </c>
      <c r="AW137" s="14" t="s">
        <v>29</v>
      </c>
      <c r="AX137" s="14" t="s">
        <v>76</v>
      </c>
      <c r="AY137" s="227" t="s">
        <v>148</v>
      </c>
    </row>
    <row r="138" spans="1:65" s="14" customFormat="1" ht="11.25">
      <c r="B138" s="218"/>
      <c r="C138" s="219"/>
      <c r="D138" s="210" t="s">
        <v>157</v>
      </c>
      <c r="E138" s="220" t="s">
        <v>1</v>
      </c>
      <c r="F138" s="221" t="s">
        <v>643</v>
      </c>
      <c r="G138" s="219"/>
      <c r="H138" s="222">
        <v>10.848000000000001</v>
      </c>
      <c r="I138" s="219"/>
      <c r="J138" s="219"/>
      <c r="K138" s="219"/>
      <c r="L138" s="223"/>
      <c r="M138" s="224"/>
      <c r="N138" s="225"/>
      <c r="O138" s="225"/>
      <c r="P138" s="225"/>
      <c r="Q138" s="225"/>
      <c r="R138" s="225"/>
      <c r="S138" s="225"/>
      <c r="T138" s="226"/>
      <c r="AT138" s="227" t="s">
        <v>157</v>
      </c>
      <c r="AU138" s="227" t="s">
        <v>86</v>
      </c>
      <c r="AV138" s="14" t="s">
        <v>86</v>
      </c>
      <c r="AW138" s="14" t="s">
        <v>29</v>
      </c>
      <c r="AX138" s="14" t="s">
        <v>76</v>
      </c>
      <c r="AY138" s="227" t="s">
        <v>148</v>
      </c>
    </row>
    <row r="139" spans="1:65" s="14" customFormat="1" ht="11.25">
      <c r="B139" s="218"/>
      <c r="C139" s="219"/>
      <c r="D139" s="210" t="s">
        <v>157</v>
      </c>
      <c r="E139" s="220" t="s">
        <v>1</v>
      </c>
      <c r="F139" s="221" t="s">
        <v>644</v>
      </c>
      <c r="G139" s="219"/>
      <c r="H139" s="222">
        <v>5.9160000000000004</v>
      </c>
      <c r="I139" s="219"/>
      <c r="J139" s="219"/>
      <c r="K139" s="219"/>
      <c r="L139" s="223"/>
      <c r="M139" s="224"/>
      <c r="N139" s="225"/>
      <c r="O139" s="225"/>
      <c r="P139" s="225"/>
      <c r="Q139" s="225"/>
      <c r="R139" s="225"/>
      <c r="S139" s="225"/>
      <c r="T139" s="226"/>
      <c r="AT139" s="227" t="s">
        <v>157</v>
      </c>
      <c r="AU139" s="227" t="s">
        <v>86</v>
      </c>
      <c r="AV139" s="14" t="s">
        <v>86</v>
      </c>
      <c r="AW139" s="14" t="s">
        <v>29</v>
      </c>
      <c r="AX139" s="14" t="s">
        <v>76</v>
      </c>
      <c r="AY139" s="227" t="s">
        <v>148</v>
      </c>
    </row>
    <row r="140" spans="1:65" s="15" customFormat="1" ht="11.25">
      <c r="B140" s="228"/>
      <c r="C140" s="229"/>
      <c r="D140" s="210" t="s">
        <v>157</v>
      </c>
      <c r="E140" s="230" t="s">
        <v>1</v>
      </c>
      <c r="F140" s="231" t="s">
        <v>162</v>
      </c>
      <c r="G140" s="229"/>
      <c r="H140" s="232">
        <v>17.904000000000003</v>
      </c>
      <c r="I140" s="229"/>
      <c r="J140" s="229"/>
      <c r="K140" s="229"/>
      <c r="L140" s="233"/>
      <c r="M140" s="234"/>
      <c r="N140" s="235"/>
      <c r="O140" s="235"/>
      <c r="P140" s="235"/>
      <c r="Q140" s="235"/>
      <c r="R140" s="235"/>
      <c r="S140" s="235"/>
      <c r="T140" s="236"/>
      <c r="AT140" s="237" t="s">
        <v>157</v>
      </c>
      <c r="AU140" s="237" t="s">
        <v>86</v>
      </c>
      <c r="AV140" s="15" t="s">
        <v>155</v>
      </c>
      <c r="AW140" s="15" t="s">
        <v>29</v>
      </c>
      <c r="AX140" s="15" t="s">
        <v>84</v>
      </c>
      <c r="AY140" s="237" t="s">
        <v>148</v>
      </c>
    </row>
    <row r="141" spans="1:65" s="12" customFormat="1" ht="22.9" customHeight="1">
      <c r="B141" s="181"/>
      <c r="C141" s="182"/>
      <c r="D141" s="183" t="s">
        <v>75</v>
      </c>
      <c r="E141" s="194" t="s">
        <v>197</v>
      </c>
      <c r="F141" s="194" t="s">
        <v>361</v>
      </c>
      <c r="G141" s="182"/>
      <c r="H141" s="182"/>
      <c r="I141" s="182"/>
      <c r="J141" s="195">
        <f>BK141</f>
        <v>20413.13</v>
      </c>
      <c r="K141" s="182"/>
      <c r="L141" s="186"/>
      <c r="M141" s="187"/>
      <c r="N141" s="188"/>
      <c r="O141" s="188"/>
      <c r="P141" s="189">
        <f>SUM(P142:P149)</f>
        <v>61.104407999999999</v>
      </c>
      <c r="Q141" s="188"/>
      <c r="R141" s="189">
        <f>SUM(R142:R149)</f>
        <v>1.455E-2</v>
      </c>
      <c r="S141" s="188"/>
      <c r="T141" s="190">
        <f>SUM(T142:T149)</f>
        <v>1.6482079999999999</v>
      </c>
      <c r="AR141" s="191" t="s">
        <v>84</v>
      </c>
      <c r="AT141" s="192" t="s">
        <v>75</v>
      </c>
      <c r="AU141" s="192" t="s">
        <v>84</v>
      </c>
      <c r="AY141" s="191" t="s">
        <v>148</v>
      </c>
      <c r="BK141" s="193">
        <f>SUM(BK142:BK149)</f>
        <v>20413.13</v>
      </c>
    </row>
    <row r="142" spans="1:65" s="2" customFormat="1" ht="24" customHeight="1">
      <c r="A142" s="33"/>
      <c r="B142" s="34"/>
      <c r="C142" s="196" t="s">
        <v>86</v>
      </c>
      <c r="D142" s="196" t="s">
        <v>150</v>
      </c>
      <c r="E142" s="197" t="s">
        <v>548</v>
      </c>
      <c r="F142" s="198" t="s">
        <v>549</v>
      </c>
      <c r="G142" s="199" t="s">
        <v>153</v>
      </c>
      <c r="H142" s="200">
        <v>75</v>
      </c>
      <c r="I142" s="201">
        <v>47.8</v>
      </c>
      <c r="J142" s="201">
        <f>ROUND(I142*H142,2)</f>
        <v>3585</v>
      </c>
      <c r="K142" s="198" t="s">
        <v>251</v>
      </c>
      <c r="L142" s="36"/>
      <c r="M142" s="202" t="s">
        <v>1</v>
      </c>
      <c r="N142" s="203" t="s">
        <v>41</v>
      </c>
      <c r="O142" s="204">
        <v>0.105</v>
      </c>
      <c r="P142" s="204">
        <f>O142*H142</f>
        <v>7.875</v>
      </c>
      <c r="Q142" s="204">
        <v>1.2999999999999999E-4</v>
      </c>
      <c r="R142" s="204">
        <f>Q142*H142</f>
        <v>9.75E-3</v>
      </c>
      <c r="S142" s="204">
        <v>0</v>
      </c>
      <c r="T142" s="205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206" t="s">
        <v>155</v>
      </c>
      <c r="AT142" s="206" t="s">
        <v>150</v>
      </c>
      <c r="AU142" s="206" t="s">
        <v>86</v>
      </c>
      <c r="AY142" s="18" t="s">
        <v>148</v>
      </c>
      <c r="BE142" s="207">
        <f>IF(N142="základní",J142,0)</f>
        <v>3585</v>
      </c>
      <c r="BF142" s="207">
        <f>IF(N142="snížená",J142,0)</f>
        <v>0</v>
      </c>
      <c r="BG142" s="207">
        <f>IF(N142="zákl. přenesená",J142,0)</f>
        <v>0</v>
      </c>
      <c r="BH142" s="207">
        <f>IF(N142="sníž. přenesená",J142,0)</f>
        <v>0</v>
      </c>
      <c r="BI142" s="207">
        <f>IF(N142="nulová",J142,0)</f>
        <v>0</v>
      </c>
      <c r="BJ142" s="18" t="s">
        <v>84</v>
      </c>
      <c r="BK142" s="207">
        <f>ROUND(I142*H142,2)</f>
        <v>3585</v>
      </c>
      <c r="BL142" s="18" t="s">
        <v>155</v>
      </c>
      <c r="BM142" s="206" t="s">
        <v>645</v>
      </c>
    </row>
    <row r="143" spans="1:65" s="2" customFormat="1" ht="24" customHeight="1">
      <c r="A143" s="33"/>
      <c r="B143" s="34"/>
      <c r="C143" s="196" t="s">
        <v>167</v>
      </c>
      <c r="D143" s="196" t="s">
        <v>150</v>
      </c>
      <c r="E143" s="197" t="s">
        <v>551</v>
      </c>
      <c r="F143" s="198" t="s">
        <v>552</v>
      </c>
      <c r="G143" s="199" t="s">
        <v>153</v>
      </c>
      <c r="H143" s="200">
        <v>120</v>
      </c>
      <c r="I143" s="201">
        <v>97.7</v>
      </c>
      <c r="J143" s="201">
        <f>ROUND(I143*H143,2)</f>
        <v>11724</v>
      </c>
      <c r="K143" s="198" t="s">
        <v>251</v>
      </c>
      <c r="L143" s="36"/>
      <c r="M143" s="202" t="s">
        <v>1</v>
      </c>
      <c r="N143" s="203" t="s">
        <v>41</v>
      </c>
      <c r="O143" s="204">
        <v>0.308</v>
      </c>
      <c r="P143" s="204">
        <f>O143*H143</f>
        <v>36.96</v>
      </c>
      <c r="Q143" s="204">
        <v>4.0000000000000003E-5</v>
      </c>
      <c r="R143" s="204">
        <f>Q143*H143</f>
        <v>4.8000000000000004E-3</v>
      </c>
      <c r="S143" s="204">
        <v>0</v>
      </c>
      <c r="T143" s="205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206" t="s">
        <v>155</v>
      </c>
      <c r="AT143" s="206" t="s">
        <v>150</v>
      </c>
      <c r="AU143" s="206" t="s">
        <v>86</v>
      </c>
      <c r="AY143" s="18" t="s">
        <v>148</v>
      </c>
      <c r="BE143" s="207">
        <f>IF(N143="základní",J143,0)</f>
        <v>11724</v>
      </c>
      <c r="BF143" s="207">
        <f>IF(N143="snížená",J143,0)</f>
        <v>0</v>
      </c>
      <c r="BG143" s="207">
        <f>IF(N143="zákl. přenesená",J143,0)</f>
        <v>0</v>
      </c>
      <c r="BH143" s="207">
        <f>IF(N143="sníž. přenesená",J143,0)</f>
        <v>0</v>
      </c>
      <c r="BI143" s="207">
        <f>IF(N143="nulová",J143,0)</f>
        <v>0</v>
      </c>
      <c r="BJ143" s="18" t="s">
        <v>84</v>
      </c>
      <c r="BK143" s="207">
        <f>ROUND(I143*H143,2)</f>
        <v>11724</v>
      </c>
      <c r="BL143" s="18" t="s">
        <v>155</v>
      </c>
      <c r="BM143" s="206" t="s">
        <v>646</v>
      </c>
    </row>
    <row r="144" spans="1:65" s="2" customFormat="1" ht="16.5" customHeight="1">
      <c r="A144" s="33"/>
      <c r="B144" s="34"/>
      <c r="C144" s="196" t="s">
        <v>155</v>
      </c>
      <c r="D144" s="196" t="s">
        <v>150</v>
      </c>
      <c r="E144" s="197" t="s">
        <v>554</v>
      </c>
      <c r="F144" s="198" t="s">
        <v>555</v>
      </c>
      <c r="G144" s="199" t="s">
        <v>153</v>
      </c>
      <c r="H144" s="200">
        <v>26.584</v>
      </c>
      <c r="I144" s="201">
        <v>192</v>
      </c>
      <c r="J144" s="201">
        <f>ROUND(I144*H144,2)</f>
        <v>5104.13</v>
      </c>
      <c r="K144" s="198" t="s">
        <v>251</v>
      </c>
      <c r="L144" s="36"/>
      <c r="M144" s="202" t="s">
        <v>1</v>
      </c>
      <c r="N144" s="203" t="s">
        <v>41</v>
      </c>
      <c r="O144" s="204">
        <v>0.61199999999999999</v>
      </c>
      <c r="P144" s="204">
        <f>O144*H144</f>
        <v>16.269407999999999</v>
      </c>
      <c r="Q144" s="204">
        <v>0</v>
      </c>
      <c r="R144" s="204">
        <f>Q144*H144</f>
        <v>0</v>
      </c>
      <c r="S144" s="204">
        <v>6.2E-2</v>
      </c>
      <c r="T144" s="205">
        <f>S144*H144</f>
        <v>1.6482079999999999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06" t="s">
        <v>155</v>
      </c>
      <c r="AT144" s="206" t="s">
        <v>150</v>
      </c>
      <c r="AU144" s="206" t="s">
        <v>86</v>
      </c>
      <c r="AY144" s="18" t="s">
        <v>148</v>
      </c>
      <c r="BE144" s="207">
        <f>IF(N144="základní",J144,0)</f>
        <v>5104.13</v>
      </c>
      <c r="BF144" s="207">
        <f>IF(N144="snížená",J144,0)</f>
        <v>0</v>
      </c>
      <c r="BG144" s="207">
        <f>IF(N144="zákl. přenesená",J144,0)</f>
        <v>0</v>
      </c>
      <c r="BH144" s="207">
        <f>IF(N144="sníž. přenesená",J144,0)</f>
        <v>0</v>
      </c>
      <c r="BI144" s="207">
        <f>IF(N144="nulová",J144,0)</f>
        <v>0</v>
      </c>
      <c r="BJ144" s="18" t="s">
        <v>84</v>
      </c>
      <c r="BK144" s="207">
        <f>ROUND(I144*H144,2)</f>
        <v>5104.13</v>
      </c>
      <c r="BL144" s="18" t="s">
        <v>155</v>
      </c>
      <c r="BM144" s="206" t="s">
        <v>647</v>
      </c>
    </row>
    <row r="145" spans="1:65" s="14" customFormat="1" ht="11.25">
      <c r="B145" s="218"/>
      <c r="C145" s="219"/>
      <c r="D145" s="210" t="s">
        <v>157</v>
      </c>
      <c r="E145" s="220" t="s">
        <v>1</v>
      </c>
      <c r="F145" s="221" t="s">
        <v>648</v>
      </c>
      <c r="G145" s="219"/>
      <c r="H145" s="222">
        <v>0.72</v>
      </c>
      <c r="I145" s="219"/>
      <c r="J145" s="219"/>
      <c r="K145" s="219"/>
      <c r="L145" s="223"/>
      <c r="M145" s="224"/>
      <c r="N145" s="225"/>
      <c r="O145" s="225"/>
      <c r="P145" s="225"/>
      <c r="Q145" s="225"/>
      <c r="R145" s="225"/>
      <c r="S145" s="225"/>
      <c r="T145" s="226"/>
      <c r="AT145" s="227" t="s">
        <v>157</v>
      </c>
      <c r="AU145" s="227" t="s">
        <v>86</v>
      </c>
      <c r="AV145" s="14" t="s">
        <v>86</v>
      </c>
      <c r="AW145" s="14" t="s">
        <v>29</v>
      </c>
      <c r="AX145" s="14" t="s">
        <v>76</v>
      </c>
      <c r="AY145" s="227" t="s">
        <v>148</v>
      </c>
    </row>
    <row r="146" spans="1:65" s="14" customFormat="1" ht="11.25">
      <c r="B146" s="218"/>
      <c r="C146" s="219"/>
      <c r="D146" s="210" t="s">
        <v>157</v>
      </c>
      <c r="E146" s="220" t="s">
        <v>1</v>
      </c>
      <c r="F146" s="221" t="s">
        <v>649</v>
      </c>
      <c r="G146" s="219"/>
      <c r="H146" s="222">
        <v>0.54</v>
      </c>
      <c r="I146" s="219"/>
      <c r="J146" s="219"/>
      <c r="K146" s="219"/>
      <c r="L146" s="223"/>
      <c r="M146" s="224"/>
      <c r="N146" s="225"/>
      <c r="O146" s="225"/>
      <c r="P146" s="225"/>
      <c r="Q146" s="225"/>
      <c r="R146" s="225"/>
      <c r="S146" s="225"/>
      <c r="T146" s="226"/>
      <c r="AT146" s="227" t="s">
        <v>157</v>
      </c>
      <c r="AU146" s="227" t="s">
        <v>86</v>
      </c>
      <c r="AV146" s="14" t="s">
        <v>86</v>
      </c>
      <c r="AW146" s="14" t="s">
        <v>29</v>
      </c>
      <c r="AX146" s="14" t="s">
        <v>76</v>
      </c>
      <c r="AY146" s="227" t="s">
        <v>148</v>
      </c>
    </row>
    <row r="147" spans="1:65" s="14" customFormat="1" ht="11.25">
      <c r="B147" s="218"/>
      <c r="C147" s="219"/>
      <c r="D147" s="210" t="s">
        <v>157</v>
      </c>
      <c r="E147" s="220" t="s">
        <v>1</v>
      </c>
      <c r="F147" s="221" t="s">
        <v>650</v>
      </c>
      <c r="G147" s="219"/>
      <c r="H147" s="222">
        <v>15.231999999999999</v>
      </c>
      <c r="I147" s="219"/>
      <c r="J147" s="219"/>
      <c r="K147" s="219"/>
      <c r="L147" s="223"/>
      <c r="M147" s="224"/>
      <c r="N147" s="225"/>
      <c r="O147" s="225"/>
      <c r="P147" s="225"/>
      <c r="Q147" s="225"/>
      <c r="R147" s="225"/>
      <c r="S147" s="225"/>
      <c r="T147" s="226"/>
      <c r="AT147" s="227" t="s">
        <v>157</v>
      </c>
      <c r="AU147" s="227" t="s">
        <v>86</v>
      </c>
      <c r="AV147" s="14" t="s">
        <v>86</v>
      </c>
      <c r="AW147" s="14" t="s">
        <v>29</v>
      </c>
      <c r="AX147" s="14" t="s">
        <v>76</v>
      </c>
      <c r="AY147" s="227" t="s">
        <v>148</v>
      </c>
    </row>
    <row r="148" spans="1:65" s="14" customFormat="1" ht="11.25">
      <c r="B148" s="218"/>
      <c r="C148" s="219"/>
      <c r="D148" s="210" t="s">
        <v>157</v>
      </c>
      <c r="E148" s="220" t="s">
        <v>1</v>
      </c>
      <c r="F148" s="221" t="s">
        <v>651</v>
      </c>
      <c r="G148" s="219"/>
      <c r="H148" s="222">
        <v>10.092000000000001</v>
      </c>
      <c r="I148" s="219"/>
      <c r="J148" s="219"/>
      <c r="K148" s="219"/>
      <c r="L148" s="223"/>
      <c r="M148" s="224"/>
      <c r="N148" s="225"/>
      <c r="O148" s="225"/>
      <c r="P148" s="225"/>
      <c r="Q148" s="225"/>
      <c r="R148" s="225"/>
      <c r="S148" s="225"/>
      <c r="T148" s="226"/>
      <c r="AT148" s="227" t="s">
        <v>157</v>
      </c>
      <c r="AU148" s="227" t="s">
        <v>86</v>
      </c>
      <c r="AV148" s="14" t="s">
        <v>86</v>
      </c>
      <c r="AW148" s="14" t="s">
        <v>29</v>
      </c>
      <c r="AX148" s="14" t="s">
        <v>76</v>
      </c>
      <c r="AY148" s="227" t="s">
        <v>148</v>
      </c>
    </row>
    <row r="149" spans="1:65" s="15" customFormat="1" ht="11.25">
      <c r="B149" s="228"/>
      <c r="C149" s="229"/>
      <c r="D149" s="210" t="s">
        <v>157</v>
      </c>
      <c r="E149" s="230" t="s">
        <v>1</v>
      </c>
      <c r="F149" s="231" t="s">
        <v>162</v>
      </c>
      <c r="G149" s="229"/>
      <c r="H149" s="232">
        <v>26.584000000000003</v>
      </c>
      <c r="I149" s="229"/>
      <c r="J149" s="229"/>
      <c r="K149" s="229"/>
      <c r="L149" s="233"/>
      <c r="M149" s="234"/>
      <c r="N149" s="235"/>
      <c r="O149" s="235"/>
      <c r="P149" s="235"/>
      <c r="Q149" s="235"/>
      <c r="R149" s="235"/>
      <c r="S149" s="235"/>
      <c r="T149" s="236"/>
      <c r="AT149" s="237" t="s">
        <v>157</v>
      </c>
      <c r="AU149" s="237" t="s">
        <v>86</v>
      </c>
      <c r="AV149" s="15" t="s">
        <v>155</v>
      </c>
      <c r="AW149" s="15" t="s">
        <v>29</v>
      </c>
      <c r="AX149" s="15" t="s">
        <v>84</v>
      </c>
      <c r="AY149" s="237" t="s">
        <v>148</v>
      </c>
    </row>
    <row r="150" spans="1:65" s="12" customFormat="1" ht="22.9" customHeight="1">
      <c r="B150" s="181"/>
      <c r="C150" s="182"/>
      <c r="D150" s="183" t="s">
        <v>75</v>
      </c>
      <c r="E150" s="194" t="s">
        <v>570</v>
      </c>
      <c r="F150" s="194" t="s">
        <v>571</v>
      </c>
      <c r="G150" s="182"/>
      <c r="H150" s="182"/>
      <c r="I150" s="182"/>
      <c r="J150" s="195">
        <f>BK150</f>
        <v>4830.8900000000003</v>
      </c>
      <c r="K150" s="182"/>
      <c r="L150" s="186"/>
      <c r="M150" s="187"/>
      <c r="N150" s="188"/>
      <c r="O150" s="188"/>
      <c r="P150" s="189">
        <f>SUM(P151:P156)</f>
        <v>6.2019349999999998</v>
      </c>
      <c r="Q150" s="188"/>
      <c r="R150" s="189">
        <f>SUM(R151:R156)</f>
        <v>0</v>
      </c>
      <c r="S150" s="188"/>
      <c r="T150" s="190">
        <f>SUM(T151:T156)</f>
        <v>0</v>
      </c>
      <c r="AR150" s="191" t="s">
        <v>84</v>
      </c>
      <c r="AT150" s="192" t="s">
        <v>75</v>
      </c>
      <c r="AU150" s="192" t="s">
        <v>84</v>
      </c>
      <c r="AY150" s="191" t="s">
        <v>148</v>
      </c>
      <c r="BK150" s="193">
        <f>SUM(BK151:BK156)</f>
        <v>4830.8900000000003</v>
      </c>
    </row>
    <row r="151" spans="1:65" s="2" customFormat="1" ht="24" customHeight="1">
      <c r="A151" s="33"/>
      <c r="B151" s="34"/>
      <c r="C151" s="196" t="s">
        <v>176</v>
      </c>
      <c r="D151" s="196" t="s">
        <v>150</v>
      </c>
      <c r="E151" s="197" t="s">
        <v>572</v>
      </c>
      <c r="F151" s="198" t="s">
        <v>573</v>
      </c>
      <c r="G151" s="199" t="s">
        <v>204</v>
      </c>
      <c r="H151" s="200">
        <v>2.2549999999999999</v>
      </c>
      <c r="I151" s="201">
        <v>651</v>
      </c>
      <c r="J151" s="201">
        <f>ROUND(I151*H151,2)</f>
        <v>1468.01</v>
      </c>
      <c r="K151" s="198" t="s">
        <v>251</v>
      </c>
      <c r="L151" s="36"/>
      <c r="M151" s="202" t="s">
        <v>1</v>
      </c>
      <c r="N151" s="203" t="s">
        <v>41</v>
      </c>
      <c r="O151" s="204">
        <v>2.42</v>
      </c>
      <c r="P151" s="204">
        <f>O151*H151</f>
        <v>5.4570999999999996</v>
      </c>
      <c r="Q151" s="204">
        <v>0</v>
      </c>
      <c r="R151" s="204">
        <f>Q151*H151</f>
        <v>0</v>
      </c>
      <c r="S151" s="204">
        <v>0</v>
      </c>
      <c r="T151" s="20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06" t="s">
        <v>155</v>
      </c>
      <c r="AT151" s="206" t="s">
        <v>150</v>
      </c>
      <c r="AU151" s="206" t="s">
        <v>86</v>
      </c>
      <c r="AY151" s="18" t="s">
        <v>148</v>
      </c>
      <c r="BE151" s="207">
        <f>IF(N151="základní",J151,0)</f>
        <v>1468.01</v>
      </c>
      <c r="BF151" s="207">
        <f>IF(N151="snížená",J151,0)</f>
        <v>0</v>
      </c>
      <c r="BG151" s="207">
        <f>IF(N151="zákl. přenesená",J151,0)</f>
        <v>0</v>
      </c>
      <c r="BH151" s="207">
        <f>IF(N151="sníž. přenesená",J151,0)</f>
        <v>0</v>
      </c>
      <c r="BI151" s="207">
        <f>IF(N151="nulová",J151,0)</f>
        <v>0</v>
      </c>
      <c r="BJ151" s="18" t="s">
        <v>84</v>
      </c>
      <c r="BK151" s="207">
        <f>ROUND(I151*H151,2)</f>
        <v>1468.01</v>
      </c>
      <c r="BL151" s="18" t="s">
        <v>155</v>
      </c>
      <c r="BM151" s="206" t="s">
        <v>652</v>
      </c>
    </row>
    <row r="152" spans="1:65" s="2" customFormat="1" ht="24" customHeight="1">
      <c r="A152" s="33"/>
      <c r="B152" s="34"/>
      <c r="C152" s="196" t="s">
        <v>180</v>
      </c>
      <c r="D152" s="196" t="s">
        <v>150</v>
      </c>
      <c r="E152" s="197" t="s">
        <v>575</v>
      </c>
      <c r="F152" s="198" t="s">
        <v>576</v>
      </c>
      <c r="G152" s="199" t="s">
        <v>204</v>
      </c>
      <c r="H152" s="200">
        <v>2.2549999999999999</v>
      </c>
      <c r="I152" s="201">
        <v>239</v>
      </c>
      <c r="J152" s="201">
        <f>ROUND(I152*H152,2)</f>
        <v>538.95000000000005</v>
      </c>
      <c r="K152" s="198" t="s">
        <v>251</v>
      </c>
      <c r="L152" s="36"/>
      <c r="M152" s="202" t="s">
        <v>1</v>
      </c>
      <c r="N152" s="203" t="s">
        <v>41</v>
      </c>
      <c r="O152" s="204">
        <v>0.125</v>
      </c>
      <c r="P152" s="204">
        <f>O152*H152</f>
        <v>0.28187499999999999</v>
      </c>
      <c r="Q152" s="204">
        <v>0</v>
      </c>
      <c r="R152" s="204">
        <f>Q152*H152</f>
        <v>0</v>
      </c>
      <c r="S152" s="204">
        <v>0</v>
      </c>
      <c r="T152" s="205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206" t="s">
        <v>155</v>
      </c>
      <c r="AT152" s="206" t="s">
        <v>150</v>
      </c>
      <c r="AU152" s="206" t="s">
        <v>86</v>
      </c>
      <c r="AY152" s="18" t="s">
        <v>148</v>
      </c>
      <c r="BE152" s="207">
        <f>IF(N152="základní",J152,0)</f>
        <v>538.95000000000005</v>
      </c>
      <c r="BF152" s="207">
        <f>IF(N152="snížená",J152,0)</f>
        <v>0</v>
      </c>
      <c r="BG152" s="207">
        <f>IF(N152="zákl. přenesená",J152,0)</f>
        <v>0</v>
      </c>
      <c r="BH152" s="207">
        <f>IF(N152="sníž. přenesená",J152,0)</f>
        <v>0</v>
      </c>
      <c r="BI152" s="207">
        <f>IF(N152="nulová",J152,0)</f>
        <v>0</v>
      </c>
      <c r="BJ152" s="18" t="s">
        <v>84</v>
      </c>
      <c r="BK152" s="207">
        <f>ROUND(I152*H152,2)</f>
        <v>538.95000000000005</v>
      </c>
      <c r="BL152" s="18" t="s">
        <v>155</v>
      </c>
      <c r="BM152" s="206" t="s">
        <v>653</v>
      </c>
    </row>
    <row r="153" spans="1:65" s="2" customFormat="1" ht="24" customHeight="1">
      <c r="A153" s="33"/>
      <c r="B153" s="34"/>
      <c r="C153" s="196" t="s">
        <v>188</v>
      </c>
      <c r="D153" s="196" t="s">
        <v>150</v>
      </c>
      <c r="E153" s="197" t="s">
        <v>578</v>
      </c>
      <c r="F153" s="198" t="s">
        <v>579</v>
      </c>
      <c r="G153" s="199" t="s">
        <v>204</v>
      </c>
      <c r="H153" s="200">
        <v>77.16</v>
      </c>
      <c r="I153" s="201">
        <v>10.4</v>
      </c>
      <c r="J153" s="201">
        <f>ROUND(I153*H153,2)</f>
        <v>802.46</v>
      </c>
      <c r="K153" s="198" t="s">
        <v>251</v>
      </c>
      <c r="L153" s="36"/>
      <c r="M153" s="202" t="s">
        <v>1</v>
      </c>
      <c r="N153" s="203" t="s">
        <v>41</v>
      </c>
      <c r="O153" s="204">
        <v>6.0000000000000001E-3</v>
      </c>
      <c r="P153" s="204">
        <f>O153*H153</f>
        <v>0.46295999999999998</v>
      </c>
      <c r="Q153" s="204">
        <v>0</v>
      </c>
      <c r="R153" s="204">
        <f>Q153*H153</f>
        <v>0</v>
      </c>
      <c r="S153" s="204">
        <v>0</v>
      </c>
      <c r="T153" s="205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06" t="s">
        <v>155</v>
      </c>
      <c r="AT153" s="206" t="s">
        <v>150</v>
      </c>
      <c r="AU153" s="206" t="s">
        <v>86</v>
      </c>
      <c r="AY153" s="18" t="s">
        <v>148</v>
      </c>
      <c r="BE153" s="207">
        <f>IF(N153="základní",J153,0)</f>
        <v>802.46</v>
      </c>
      <c r="BF153" s="207">
        <f>IF(N153="snížená",J153,0)</f>
        <v>0</v>
      </c>
      <c r="BG153" s="207">
        <f>IF(N153="zákl. přenesená",J153,0)</f>
        <v>0</v>
      </c>
      <c r="BH153" s="207">
        <f>IF(N153="sníž. přenesená",J153,0)</f>
        <v>0</v>
      </c>
      <c r="BI153" s="207">
        <f>IF(N153="nulová",J153,0)</f>
        <v>0</v>
      </c>
      <c r="BJ153" s="18" t="s">
        <v>84</v>
      </c>
      <c r="BK153" s="207">
        <f>ROUND(I153*H153,2)</f>
        <v>802.46</v>
      </c>
      <c r="BL153" s="18" t="s">
        <v>155</v>
      </c>
      <c r="BM153" s="206" t="s">
        <v>654</v>
      </c>
    </row>
    <row r="154" spans="1:65" s="14" customFormat="1" ht="11.25">
      <c r="B154" s="218"/>
      <c r="C154" s="219"/>
      <c r="D154" s="210" t="s">
        <v>157</v>
      </c>
      <c r="E154" s="220" t="s">
        <v>1</v>
      </c>
      <c r="F154" s="221" t="s">
        <v>655</v>
      </c>
      <c r="G154" s="219"/>
      <c r="H154" s="222">
        <v>77.16</v>
      </c>
      <c r="I154" s="219"/>
      <c r="J154" s="219"/>
      <c r="K154" s="219"/>
      <c r="L154" s="223"/>
      <c r="M154" s="224"/>
      <c r="N154" s="225"/>
      <c r="O154" s="225"/>
      <c r="P154" s="225"/>
      <c r="Q154" s="225"/>
      <c r="R154" s="225"/>
      <c r="S154" s="225"/>
      <c r="T154" s="226"/>
      <c r="AT154" s="227" t="s">
        <v>157</v>
      </c>
      <c r="AU154" s="227" t="s">
        <v>86</v>
      </c>
      <c r="AV154" s="14" t="s">
        <v>86</v>
      </c>
      <c r="AW154" s="14" t="s">
        <v>29</v>
      </c>
      <c r="AX154" s="14" t="s">
        <v>76</v>
      </c>
      <c r="AY154" s="227" t="s">
        <v>148</v>
      </c>
    </row>
    <row r="155" spans="1:65" s="15" customFormat="1" ht="11.25">
      <c r="B155" s="228"/>
      <c r="C155" s="229"/>
      <c r="D155" s="210" t="s">
        <v>157</v>
      </c>
      <c r="E155" s="230" t="s">
        <v>1</v>
      </c>
      <c r="F155" s="231" t="s">
        <v>162</v>
      </c>
      <c r="G155" s="229"/>
      <c r="H155" s="232">
        <v>77.16</v>
      </c>
      <c r="I155" s="229"/>
      <c r="J155" s="229"/>
      <c r="K155" s="229"/>
      <c r="L155" s="233"/>
      <c r="M155" s="234"/>
      <c r="N155" s="235"/>
      <c r="O155" s="235"/>
      <c r="P155" s="235"/>
      <c r="Q155" s="235"/>
      <c r="R155" s="235"/>
      <c r="S155" s="235"/>
      <c r="T155" s="236"/>
      <c r="AT155" s="237" t="s">
        <v>157</v>
      </c>
      <c r="AU155" s="237" t="s">
        <v>86</v>
      </c>
      <c r="AV155" s="15" t="s">
        <v>155</v>
      </c>
      <c r="AW155" s="15" t="s">
        <v>29</v>
      </c>
      <c r="AX155" s="15" t="s">
        <v>84</v>
      </c>
      <c r="AY155" s="237" t="s">
        <v>148</v>
      </c>
    </row>
    <row r="156" spans="1:65" s="2" customFormat="1" ht="48" customHeight="1">
      <c r="A156" s="33"/>
      <c r="B156" s="34"/>
      <c r="C156" s="196" t="s">
        <v>193</v>
      </c>
      <c r="D156" s="196" t="s">
        <v>150</v>
      </c>
      <c r="E156" s="197" t="s">
        <v>582</v>
      </c>
      <c r="F156" s="198" t="s">
        <v>583</v>
      </c>
      <c r="G156" s="199" t="s">
        <v>204</v>
      </c>
      <c r="H156" s="200">
        <v>2.1619999999999999</v>
      </c>
      <c r="I156" s="201">
        <v>935</v>
      </c>
      <c r="J156" s="201">
        <f>ROUND(I156*H156,2)</f>
        <v>2021.47</v>
      </c>
      <c r="K156" s="198" t="s">
        <v>251</v>
      </c>
      <c r="L156" s="36"/>
      <c r="M156" s="202" t="s">
        <v>1</v>
      </c>
      <c r="N156" s="203" t="s">
        <v>41</v>
      </c>
      <c r="O156" s="204">
        <v>0</v>
      </c>
      <c r="P156" s="204">
        <f>O156*H156</f>
        <v>0</v>
      </c>
      <c r="Q156" s="204">
        <v>0</v>
      </c>
      <c r="R156" s="204">
        <f>Q156*H156</f>
        <v>0</v>
      </c>
      <c r="S156" s="204">
        <v>0</v>
      </c>
      <c r="T156" s="205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206" t="s">
        <v>155</v>
      </c>
      <c r="AT156" s="206" t="s">
        <v>150</v>
      </c>
      <c r="AU156" s="206" t="s">
        <v>86</v>
      </c>
      <c r="AY156" s="18" t="s">
        <v>148</v>
      </c>
      <c r="BE156" s="207">
        <f>IF(N156="základní",J156,0)</f>
        <v>2021.47</v>
      </c>
      <c r="BF156" s="207">
        <f>IF(N156="snížená",J156,0)</f>
        <v>0</v>
      </c>
      <c r="BG156" s="207">
        <f>IF(N156="zákl. přenesená",J156,0)</f>
        <v>0</v>
      </c>
      <c r="BH156" s="207">
        <f>IF(N156="sníž. přenesená",J156,0)</f>
        <v>0</v>
      </c>
      <c r="BI156" s="207">
        <f>IF(N156="nulová",J156,0)</f>
        <v>0</v>
      </c>
      <c r="BJ156" s="18" t="s">
        <v>84</v>
      </c>
      <c r="BK156" s="207">
        <f>ROUND(I156*H156,2)</f>
        <v>2021.47</v>
      </c>
      <c r="BL156" s="18" t="s">
        <v>155</v>
      </c>
      <c r="BM156" s="206" t="s">
        <v>656</v>
      </c>
    </row>
    <row r="157" spans="1:65" s="12" customFormat="1" ht="22.9" customHeight="1">
      <c r="B157" s="181"/>
      <c r="C157" s="182"/>
      <c r="D157" s="183" t="s">
        <v>75</v>
      </c>
      <c r="E157" s="194" t="s">
        <v>423</v>
      </c>
      <c r="F157" s="194" t="s">
        <v>424</v>
      </c>
      <c r="G157" s="182"/>
      <c r="H157" s="182"/>
      <c r="I157" s="182"/>
      <c r="J157" s="195">
        <f>BK157</f>
        <v>702.24</v>
      </c>
      <c r="K157" s="182"/>
      <c r="L157" s="186"/>
      <c r="M157" s="187"/>
      <c r="N157" s="188"/>
      <c r="O157" s="188"/>
      <c r="P157" s="189">
        <f>P158</f>
        <v>2.2422400000000002</v>
      </c>
      <c r="Q157" s="188"/>
      <c r="R157" s="189">
        <f>R158</f>
        <v>0</v>
      </c>
      <c r="S157" s="188"/>
      <c r="T157" s="190">
        <f>T158</f>
        <v>0</v>
      </c>
      <c r="AR157" s="191" t="s">
        <v>84</v>
      </c>
      <c r="AT157" s="192" t="s">
        <v>75</v>
      </c>
      <c r="AU157" s="192" t="s">
        <v>84</v>
      </c>
      <c r="AY157" s="191" t="s">
        <v>148</v>
      </c>
      <c r="BK157" s="193">
        <f>BK158</f>
        <v>702.24</v>
      </c>
    </row>
    <row r="158" spans="1:65" s="2" customFormat="1" ht="16.5" customHeight="1">
      <c r="A158" s="33"/>
      <c r="B158" s="34"/>
      <c r="C158" s="196" t="s">
        <v>197</v>
      </c>
      <c r="D158" s="196" t="s">
        <v>150</v>
      </c>
      <c r="E158" s="197" t="s">
        <v>585</v>
      </c>
      <c r="F158" s="198" t="s">
        <v>586</v>
      </c>
      <c r="G158" s="199" t="s">
        <v>204</v>
      </c>
      <c r="H158" s="200">
        <v>0.61599999999999999</v>
      </c>
      <c r="I158" s="201">
        <v>1140</v>
      </c>
      <c r="J158" s="201">
        <f>ROUND(I158*H158,2)</f>
        <v>702.24</v>
      </c>
      <c r="K158" s="198" t="s">
        <v>251</v>
      </c>
      <c r="L158" s="36"/>
      <c r="M158" s="202" t="s">
        <v>1</v>
      </c>
      <c r="N158" s="203" t="s">
        <v>41</v>
      </c>
      <c r="O158" s="204">
        <v>3.64</v>
      </c>
      <c r="P158" s="204">
        <f>O158*H158</f>
        <v>2.2422400000000002</v>
      </c>
      <c r="Q158" s="204">
        <v>0</v>
      </c>
      <c r="R158" s="204">
        <f>Q158*H158</f>
        <v>0</v>
      </c>
      <c r="S158" s="204">
        <v>0</v>
      </c>
      <c r="T158" s="20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06" t="s">
        <v>155</v>
      </c>
      <c r="AT158" s="206" t="s">
        <v>150</v>
      </c>
      <c r="AU158" s="206" t="s">
        <v>86</v>
      </c>
      <c r="AY158" s="18" t="s">
        <v>148</v>
      </c>
      <c r="BE158" s="207">
        <f>IF(N158="základní",J158,0)</f>
        <v>702.24</v>
      </c>
      <c r="BF158" s="207">
        <f>IF(N158="snížená",J158,0)</f>
        <v>0</v>
      </c>
      <c r="BG158" s="207">
        <f>IF(N158="zákl. přenesená",J158,0)</f>
        <v>0</v>
      </c>
      <c r="BH158" s="207">
        <f>IF(N158="sníž. přenesená",J158,0)</f>
        <v>0</v>
      </c>
      <c r="BI158" s="207">
        <f>IF(N158="nulová",J158,0)</f>
        <v>0</v>
      </c>
      <c r="BJ158" s="18" t="s">
        <v>84</v>
      </c>
      <c r="BK158" s="207">
        <f>ROUND(I158*H158,2)</f>
        <v>702.24</v>
      </c>
      <c r="BL158" s="18" t="s">
        <v>155</v>
      </c>
      <c r="BM158" s="206" t="s">
        <v>657</v>
      </c>
    </row>
    <row r="159" spans="1:65" s="12" customFormat="1" ht="25.9" customHeight="1">
      <c r="B159" s="181"/>
      <c r="C159" s="182"/>
      <c r="D159" s="183" t="s">
        <v>75</v>
      </c>
      <c r="E159" s="184" t="s">
        <v>429</v>
      </c>
      <c r="F159" s="184" t="s">
        <v>430</v>
      </c>
      <c r="G159" s="182"/>
      <c r="H159" s="182"/>
      <c r="I159" s="182"/>
      <c r="J159" s="185">
        <f>BK159</f>
        <v>259053.9</v>
      </c>
      <c r="K159" s="182"/>
      <c r="L159" s="186"/>
      <c r="M159" s="187"/>
      <c r="N159" s="188"/>
      <c r="O159" s="188"/>
      <c r="P159" s="189">
        <f>P160+P189</f>
        <v>94.427512000000007</v>
      </c>
      <c r="Q159" s="188"/>
      <c r="R159" s="189">
        <f>R160+R189</f>
        <v>0.43851192</v>
      </c>
      <c r="S159" s="188"/>
      <c r="T159" s="190">
        <f>T160+T189</f>
        <v>0.60668</v>
      </c>
      <c r="AR159" s="191" t="s">
        <v>86</v>
      </c>
      <c r="AT159" s="192" t="s">
        <v>75</v>
      </c>
      <c r="AU159" s="192" t="s">
        <v>76</v>
      </c>
      <c r="AY159" s="191" t="s">
        <v>148</v>
      </c>
      <c r="BK159" s="193">
        <f>BK160+BK189</f>
        <v>259053.9</v>
      </c>
    </row>
    <row r="160" spans="1:65" s="12" customFormat="1" ht="22.9" customHeight="1">
      <c r="B160" s="181"/>
      <c r="C160" s="182"/>
      <c r="D160" s="183" t="s">
        <v>75</v>
      </c>
      <c r="E160" s="194" t="s">
        <v>588</v>
      </c>
      <c r="F160" s="194" t="s">
        <v>589</v>
      </c>
      <c r="G160" s="182"/>
      <c r="H160" s="182"/>
      <c r="I160" s="182"/>
      <c r="J160" s="195">
        <f>BK160</f>
        <v>231922.41</v>
      </c>
      <c r="K160" s="182"/>
      <c r="L160" s="186"/>
      <c r="M160" s="187"/>
      <c r="N160" s="188"/>
      <c r="O160" s="188"/>
      <c r="P160" s="189">
        <f>SUM(P161:P188)</f>
        <v>65.238280000000003</v>
      </c>
      <c r="Q160" s="188"/>
      <c r="R160" s="189">
        <f>SUM(R161:R188)</f>
        <v>0.43824607999999998</v>
      </c>
      <c r="S160" s="188"/>
      <c r="T160" s="190">
        <f>SUM(T161:T188)</f>
        <v>7.4999999999999997E-2</v>
      </c>
      <c r="AR160" s="191" t="s">
        <v>86</v>
      </c>
      <c r="AT160" s="192" t="s">
        <v>75</v>
      </c>
      <c r="AU160" s="192" t="s">
        <v>84</v>
      </c>
      <c r="AY160" s="191" t="s">
        <v>148</v>
      </c>
      <c r="BK160" s="193">
        <f>SUM(BK161:BK188)</f>
        <v>231922.41</v>
      </c>
    </row>
    <row r="161" spans="1:65" s="2" customFormat="1" ht="24" customHeight="1">
      <c r="A161" s="33"/>
      <c r="B161" s="34"/>
      <c r="C161" s="196" t="s">
        <v>201</v>
      </c>
      <c r="D161" s="196" t="s">
        <v>150</v>
      </c>
      <c r="E161" s="197" t="s">
        <v>590</v>
      </c>
      <c r="F161" s="198" t="s">
        <v>591</v>
      </c>
      <c r="G161" s="199" t="s">
        <v>449</v>
      </c>
      <c r="H161" s="200">
        <v>15</v>
      </c>
      <c r="I161" s="201">
        <v>48.3</v>
      </c>
      <c r="J161" s="201">
        <f>ROUND(I161*H161,2)</f>
        <v>724.5</v>
      </c>
      <c r="K161" s="198" t="s">
        <v>251</v>
      </c>
      <c r="L161" s="36"/>
      <c r="M161" s="202" t="s">
        <v>1</v>
      </c>
      <c r="N161" s="203" t="s">
        <v>41</v>
      </c>
      <c r="O161" s="204">
        <v>0.12</v>
      </c>
      <c r="P161" s="204">
        <f>O161*H161</f>
        <v>1.7999999999999998</v>
      </c>
      <c r="Q161" s="204">
        <v>0</v>
      </c>
      <c r="R161" s="204">
        <f>Q161*H161</f>
        <v>0</v>
      </c>
      <c r="S161" s="204">
        <v>5.0000000000000001E-3</v>
      </c>
      <c r="T161" s="205">
        <f>S161*H161</f>
        <v>7.4999999999999997E-2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206" t="s">
        <v>234</v>
      </c>
      <c r="AT161" s="206" t="s">
        <v>150</v>
      </c>
      <c r="AU161" s="206" t="s">
        <v>86</v>
      </c>
      <c r="AY161" s="18" t="s">
        <v>148</v>
      </c>
      <c r="BE161" s="207">
        <f>IF(N161="základní",J161,0)</f>
        <v>724.5</v>
      </c>
      <c r="BF161" s="207">
        <f>IF(N161="snížená",J161,0)</f>
        <v>0</v>
      </c>
      <c r="BG161" s="207">
        <f>IF(N161="zákl. přenesená",J161,0)</f>
        <v>0</v>
      </c>
      <c r="BH161" s="207">
        <f>IF(N161="sníž. přenesená",J161,0)</f>
        <v>0</v>
      </c>
      <c r="BI161" s="207">
        <f>IF(N161="nulová",J161,0)</f>
        <v>0</v>
      </c>
      <c r="BJ161" s="18" t="s">
        <v>84</v>
      </c>
      <c r="BK161" s="207">
        <f>ROUND(I161*H161,2)</f>
        <v>724.5</v>
      </c>
      <c r="BL161" s="18" t="s">
        <v>234</v>
      </c>
      <c r="BM161" s="206" t="s">
        <v>658</v>
      </c>
    </row>
    <row r="162" spans="1:65" s="2" customFormat="1" ht="24" customHeight="1">
      <c r="A162" s="33"/>
      <c r="B162" s="34"/>
      <c r="C162" s="196" t="s">
        <v>208</v>
      </c>
      <c r="D162" s="196" t="s">
        <v>150</v>
      </c>
      <c r="E162" s="197" t="s">
        <v>593</v>
      </c>
      <c r="F162" s="198" t="s">
        <v>594</v>
      </c>
      <c r="G162" s="199" t="s">
        <v>153</v>
      </c>
      <c r="H162" s="200">
        <v>26.584</v>
      </c>
      <c r="I162" s="201">
        <v>662</v>
      </c>
      <c r="J162" s="201">
        <f>ROUND(I162*H162,2)</f>
        <v>17598.61</v>
      </c>
      <c r="K162" s="198" t="s">
        <v>251</v>
      </c>
      <c r="L162" s="36"/>
      <c r="M162" s="202" t="s">
        <v>1</v>
      </c>
      <c r="N162" s="203" t="s">
        <v>41</v>
      </c>
      <c r="O162" s="204">
        <v>1.6</v>
      </c>
      <c r="P162" s="204">
        <f>O162*H162</f>
        <v>42.534400000000005</v>
      </c>
      <c r="Q162" s="204">
        <v>2.5999999999999998E-4</v>
      </c>
      <c r="R162" s="204">
        <f>Q162*H162</f>
        <v>6.911839999999999E-3</v>
      </c>
      <c r="S162" s="204">
        <v>0</v>
      </c>
      <c r="T162" s="205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06" t="s">
        <v>234</v>
      </c>
      <c r="AT162" s="206" t="s">
        <v>150</v>
      </c>
      <c r="AU162" s="206" t="s">
        <v>86</v>
      </c>
      <c r="AY162" s="18" t="s">
        <v>148</v>
      </c>
      <c r="BE162" s="207">
        <f>IF(N162="základní",J162,0)</f>
        <v>17598.61</v>
      </c>
      <c r="BF162" s="207">
        <f>IF(N162="snížená",J162,0)</f>
        <v>0</v>
      </c>
      <c r="BG162" s="207">
        <f>IF(N162="zákl. přenesená",J162,0)</f>
        <v>0</v>
      </c>
      <c r="BH162" s="207">
        <f>IF(N162="sníž. přenesená",J162,0)</f>
        <v>0</v>
      </c>
      <c r="BI162" s="207">
        <f>IF(N162="nulová",J162,0)</f>
        <v>0</v>
      </c>
      <c r="BJ162" s="18" t="s">
        <v>84</v>
      </c>
      <c r="BK162" s="207">
        <f>ROUND(I162*H162,2)</f>
        <v>17598.61</v>
      </c>
      <c r="BL162" s="18" t="s">
        <v>234</v>
      </c>
      <c r="BM162" s="206" t="s">
        <v>659</v>
      </c>
    </row>
    <row r="163" spans="1:65" s="14" customFormat="1" ht="11.25">
      <c r="B163" s="218"/>
      <c r="C163" s="219"/>
      <c r="D163" s="210" t="s">
        <v>157</v>
      </c>
      <c r="E163" s="220" t="s">
        <v>1</v>
      </c>
      <c r="F163" s="221" t="s">
        <v>648</v>
      </c>
      <c r="G163" s="219"/>
      <c r="H163" s="222">
        <v>0.72</v>
      </c>
      <c r="I163" s="219"/>
      <c r="J163" s="219"/>
      <c r="K163" s="219"/>
      <c r="L163" s="223"/>
      <c r="M163" s="224"/>
      <c r="N163" s="225"/>
      <c r="O163" s="225"/>
      <c r="P163" s="225"/>
      <c r="Q163" s="225"/>
      <c r="R163" s="225"/>
      <c r="S163" s="225"/>
      <c r="T163" s="226"/>
      <c r="AT163" s="227" t="s">
        <v>157</v>
      </c>
      <c r="AU163" s="227" t="s">
        <v>86</v>
      </c>
      <c r="AV163" s="14" t="s">
        <v>86</v>
      </c>
      <c r="AW163" s="14" t="s">
        <v>29</v>
      </c>
      <c r="AX163" s="14" t="s">
        <v>76</v>
      </c>
      <c r="AY163" s="227" t="s">
        <v>148</v>
      </c>
    </row>
    <row r="164" spans="1:65" s="14" customFormat="1" ht="11.25">
      <c r="B164" s="218"/>
      <c r="C164" s="219"/>
      <c r="D164" s="210" t="s">
        <v>157</v>
      </c>
      <c r="E164" s="220" t="s">
        <v>1</v>
      </c>
      <c r="F164" s="221" t="s">
        <v>649</v>
      </c>
      <c r="G164" s="219"/>
      <c r="H164" s="222">
        <v>0.54</v>
      </c>
      <c r="I164" s="219"/>
      <c r="J164" s="219"/>
      <c r="K164" s="219"/>
      <c r="L164" s="223"/>
      <c r="M164" s="224"/>
      <c r="N164" s="225"/>
      <c r="O164" s="225"/>
      <c r="P164" s="225"/>
      <c r="Q164" s="225"/>
      <c r="R164" s="225"/>
      <c r="S164" s="225"/>
      <c r="T164" s="226"/>
      <c r="AT164" s="227" t="s">
        <v>157</v>
      </c>
      <c r="AU164" s="227" t="s">
        <v>86</v>
      </c>
      <c r="AV164" s="14" t="s">
        <v>86</v>
      </c>
      <c r="AW164" s="14" t="s">
        <v>29</v>
      </c>
      <c r="AX164" s="14" t="s">
        <v>76</v>
      </c>
      <c r="AY164" s="227" t="s">
        <v>148</v>
      </c>
    </row>
    <row r="165" spans="1:65" s="14" customFormat="1" ht="11.25">
      <c r="B165" s="218"/>
      <c r="C165" s="219"/>
      <c r="D165" s="210" t="s">
        <v>157</v>
      </c>
      <c r="E165" s="220" t="s">
        <v>1</v>
      </c>
      <c r="F165" s="221" t="s">
        <v>650</v>
      </c>
      <c r="G165" s="219"/>
      <c r="H165" s="222">
        <v>15.231999999999999</v>
      </c>
      <c r="I165" s="219"/>
      <c r="J165" s="219"/>
      <c r="K165" s="219"/>
      <c r="L165" s="223"/>
      <c r="M165" s="224"/>
      <c r="N165" s="225"/>
      <c r="O165" s="225"/>
      <c r="P165" s="225"/>
      <c r="Q165" s="225"/>
      <c r="R165" s="225"/>
      <c r="S165" s="225"/>
      <c r="T165" s="226"/>
      <c r="AT165" s="227" t="s">
        <v>157</v>
      </c>
      <c r="AU165" s="227" t="s">
        <v>86</v>
      </c>
      <c r="AV165" s="14" t="s">
        <v>86</v>
      </c>
      <c r="AW165" s="14" t="s">
        <v>29</v>
      </c>
      <c r="AX165" s="14" t="s">
        <v>76</v>
      </c>
      <c r="AY165" s="227" t="s">
        <v>148</v>
      </c>
    </row>
    <row r="166" spans="1:65" s="14" customFormat="1" ht="11.25">
      <c r="B166" s="218"/>
      <c r="C166" s="219"/>
      <c r="D166" s="210" t="s">
        <v>157</v>
      </c>
      <c r="E166" s="220" t="s">
        <v>1</v>
      </c>
      <c r="F166" s="221" t="s">
        <v>651</v>
      </c>
      <c r="G166" s="219"/>
      <c r="H166" s="222">
        <v>10.092000000000001</v>
      </c>
      <c r="I166" s="219"/>
      <c r="J166" s="219"/>
      <c r="K166" s="219"/>
      <c r="L166" s="223"/>
      <c r="M166" s="224"/>
      <c r="N166" s="225"/>
      <c r="O166" s="225"/>
      <c r="P166" s="225"/>
      <c r="Q166" s="225"/>
      <c r="R166" s="225"/>
      <c r="S166" s="225"/>
      <c r="T166" s="226"/>
      <c r="AT166" s="227" t="s">
        <v>157</v>
      </c>
      <c r="AU166" s="227" t="s">
        <v>86</v>
      </c>
      <c r="AV166" s="14" t="s">
        <v>86</v>
      </c>
      <c r="AW166" s="14" t="s">
        <v>29</v>
      </c>
      <c r="AX166" s="14" t="s">
        <v>76</v>
      </c>
      <c r="AY166" s="227" t="s">
        <v>148</v>
      </c>
    </row>
    <row r="167" spans="1:65" s="15" customFormat="1" ht="11.25">
      <c r="B167" s="228"/>
      <c r="C167" s="229"/>
      <c r="D167" s="210" t="s">
        <v>157</v>
      </c>
      <c r="E167" s="230" t="s">
        <v>1</v>
      </c>
      <c r="F167" s="231" t="s">
        <v>162</v>
      </c>
      <c r="G167" s="229"/>
      <c r="H167" s="232">
        <v>26.584000000000003</v>
      </c>
      <c r="I167" s="229"/>
      <c r="J167" s="229"/>
      <c r="K167" s="229"/>
      <c r="L167" s="233"/>
      <c r="M167" s="234"/>
      <c r="N167" s="235"/>
      <c r="O167" s="235"/>
      <c r="P167" s="235"/>
      <c r="Q167" s="235"/>
      <c r="R167" s="235"/>
      <c r="S167" s="235"/>
      <c r="T167" s="236"/>
      <c r="AT167" s="237" t="s">
        <v>157</v>
      </c>
      <c r="AU167" s="237" t="s">
        <v>86</v>
      </c>
      <c r="AV167" s="15" t="s">
        <v>155</v>
      </c>
      <c r="AW167" s="15" t="s">
        <v>29</v>
      </c>
      <c r="AX167" s="15" t="s">
        <v>84</v>
      </c>
      <c r="AY167" s="237" t="s">
        <v>148</v>
      </c>
    </row>
    <row r="168" spans="1:65" s="2" customFormat="1" ht="16.5" customHeight="1">
      <c r="A168" s="33"/>
      <c r="B168" s="34"/>
      <c r="C168" s="238" t="s">
        <v>215</v>
      </c>
      <c r="D168" s="238" t="s">
        <v>226</v>
      </c>
      <c r="E168" s="239" t="s">
        <v>596</v>
      </c>
      <c r="F168" s="240" t="s">
        <v>597</v>
      </c>
      <c r="G168" s="241" t="s">
        <v>153</v>
      </c>
      <c r="H168" s="242">
        <v>26.584</v>
      </c>
      <c r="I168" s="243">
        <v>7115</v>
      </c>
      <c r="J168" s="243">
        <f>ROUND(I168*H168,2)</f>
        <v>189145.16</v>
      </c>
      <c r="K168" s="240" t="s">
        <v>251</v>
      </c>
      <c r="L168" s="244"/>
      <c r="M168" s="245" t="s">
        <v>1</v>
      </c>
      <c r="N168" s="246" t="s">
        <v>41</v>
      </c>
      <c r="O168" s="204">
        <v>0</v>
      </c>
      <c r="P168" s="204">
        <f>O168*H168</f>
        <v>0</v>
      </c>
      <c r="Q168" s="204">
        <v>1.4409999999999999E-2</v>
      </c>
      <c r="R168" s="204">
        <f>Q168*H168</f>
        <v>0.38307543999999999</v>
      </c>
      <c r="S168" s="204">
        <v>0</v>
      </c>
      <c r="T168" s="205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206" t="s">
        <v>338</v>
      </c>
      <c r="AT168" s="206" t="s">
        <v>226</v>
      </c>
      <c r="AU168" s="206" t="s">
        <v>86</v>
      </c>
      <c r="AY168" s="18" t="s">
        <v>148</v>
      </c>
      <c r="BE168" s="207">
        <f>IF(N168="základní",J168,0)</f>
        <v>189145.16</v>
      </c>
      <c r="BF168" s="207">
        <f>IF(N168="snížená",J168,0)</f>
        <v>0</v>
      </c>
      <c r="BG168" s="207">
        <f>IF(N168="zákl. přenesená",J168,0)</f>
        <v>0</v>
      </c>
      <c r="BH168" s="207">
        <f>IF(N168="sníž. přenesená",J168,0)</f>
        <v>0</v>
      </c>
      <c r="BI168" s="207">
        <f>IF(N168="nulová",J168,0)</f>
        <v>0</v>
      </c>
      <c r="BJ168" s="18" t="s">
        <v>84</v>
      </c>
      <c r="BK168" s="207">
        <f>ROUND(I168*H168,2)</f>
        <v>189145.16</v>
      </c>
      <c r="BL168" s="18" t="s">
        <v>234</v>
      </c>
      <c r="BM168" s="206" t="s">
        <v>660</v>
      </c>
    </row>
    <row r="169" spans="1:65" s="14" customFormat="1" ht="11.25">
      <c r="B169" s="218"/>
      <c r="C169" s="219"/>
      <c r="D169" s="210" t="s">
        <v>157</v>
      </c>
      <c r="E169" s="220" t="s">
        <v>1</v>
      </c>
      <c r="F169" s="221" t="s">
        <v>648</v>
      </c>
      <c r="G169" s="219"/>
      <c r="H169" s="222">
        <v>0.72</v>
      </c>
      <c r="I169" s="219"/>
      <c r="J169" s="219"/>
      <c r="K169" s="219"/>
      <c r="L169" s="223"/>
      <c r="M169" s="224"/>
      <c r="N169" s="225"/>
      <c r="O169" s="225"/>
      <c r="P169" s="225"/>
      <c r="Q169" s="225"/>
      <c r="R169" s="225"/>
      <c r="S169" s="225"/>
      <c r="T169" s="226"/>
      <c r="AT169" s="227" t="s">
        <v>157</v>
      </c>
      <c r="AU169" s="227" t="s">
        <v>86</v>
      </c>
      <c r="AV169" s="14" t="s">
        <v>86</v>
      </c>
      <c r="AW169" s="14" t="s">
        <v>29</v>
      </c>
      <c r="AX169" s="14" t="s">
        <v>76</v>
      </c>
      <c r="AY169" s="227" t="s">
        <v>148</v>
      </c>
    </row>
    <row r="170" spans="1:65" s="14" customFormat="1" ht="11.25">
      <c r="B170" s="218"/>
      <c r="C170" s="219"/>
      <c r="D170" s="210" t="s">
        <v>157</v>
      </c>
      <c r="E170" s="220" t="s">
        <v>1</v>
      </c>
      <c r="F170" s="221" t="s">
        <v>649</v>
      </c>
      <c r="G170" s="219"/>
      <c r="H170" s="222">
        <v>0.54</v>
      </c>
      <c r="I170" s="219"/>
      <c r="J170" s="219"/>
      <c r="K170" s="219"/>
      <c r="L170" s="223"/>
      <c r="M170" s="224"/>
      <c r="N170" s="225"/>
      <c r="O170" s="225"/>
      <c r="P170" s="225"/>
      <c r="Q170" s="225"/>
      <c r="R170" s="225"/>
      <c r="S170" s="225"/>
      <c r="T170" s="226"/>
      <c r="AT170" s="227" t="s">
        <v>157</v>
      </c>
      <c r="AU170" s="227" t="s">
        <v>86</v>
      </c>
      <c r="AV170" s="14" t="s">
        <v>86</v>
      </c>
      <c r="AW170" s="14" t="s">
        <v>29</v>
      </c>
      <c r="AX170" s="14" t="s">
        <v>76</v>
      </c>
      <c r="AY170" s="227" t="s">
        <v>148</v>
      </c>
    </row>
    <row r="171" spans="1:65" s="14" customFormat="1" ht="11.25">
      <c r="B171" s="218"/>
      <c r="C171" s="219"/>
      <c r="D171" s="210" t="s">
        <v>157</v>
      </c>
      <c r="E171" s="220" t="s">
        <v>1</v>
      </c>
      <c r="F171" s="221" t="s">
        <v>650</v>
      </c>
      <c r="G171" s="219"/>
      <c r="H171" s="222">
        <v>15.231999999999999</v>
      </c>
      <c r="I171" s="219"/>
      <c r="J171" s="219"/>
      <c r="K171" s="219"/>
      <c r="L171" s="223"/>
      <c r="M171" s="224"/>
      <c r="N171" s="225"/>
      <c r="O171" s="225"/>
      <c r="P171" s="225"/>
      <c r="Q171" s="225"/>
      <c r="R171" s="225"/>
      <c r="S171" s="225"/>
      <c r="T171" s="226"/>
      <c r="AT171" s="227" t="s">
        <v>157</v>
      </c>
      <c r="AU171" s="227" t="s">
        <v>86</v>
      </c>
      <c r="AV171" s="14" t="s">
        <v>86</v>
      </c>
      <c r="AW171" s="14" t="s">
        <v>29</v>
      </c>
      <c r="AX171" s="14" t="s">
        <v>76</v>
      </c>
      <c r="AY171" s="227" t="s">
        <v>148</v>
      </c>
    </row>
    <row r="172" spans="1:65" s="14" customFormat="1" ht="11.25">
      <c r="B172" s="218"/>
      <c r="C172" s="219"/>
      <c r="D172" s="210" t="s">
        <v>157</v>
      </c>
      <c r="E172" s="220" t="s">
        <v>1</v>
      </c>
      <c r="F172" s="221" t="s">
        <v>651</v>
      </c>
      <c r="G172" s="219"/>
      <c r="H172" s="222">
        <v>10.092000000000001</v>
      </c>
      <c r="I172" s="219"/>
      <c r="J172" s="219"/>
      <c r="K172" s="219"/>
      <c r="L172" s="223"/>
      <c r="M172" s="224"/>
      <c r="N172" s="225"/>
      <c r="O172" s="225"/>
      <c r="P172" s="225"/>
      <c r="Q172" s="225"/>
      <c r="R172" s="225"/>
      <c r="S172" s="225"/>
      <c r="T172" s="226"/>
      <c r="AT172" s="227" t="s">
        <v>157</v>
      </c>
      <c r="AU172" s="227" t="s">
        <v>86</v>
      </c>
      <c r="AV172" s="14" t="s">
        <v>86</v>
      </c>
      <c r="AW172" s="14" t="s">
        <v>29</v>
      </c>
      <c r="AX172" s="14" t="s">
        <v>76</v>
      </c>
      <c r="AY172" s="227" t="s">
        <v>148</v>
      </c>
    </row>
    <row r="173" spans="1:65" s="15" customFormat="1" ht="11.25">
      <c r="B173" s="228"/>
      <c r="C173" s="229"/>
      <c r="D173" s="210" t="s">
        <v>157</v>
      </c>
      <c r="E173" s="230" t="s">
        <v>1</v>
      </c>
      <c r="F173" s="231" t="s">
        <v>162</v>
      </c>
      <c r="G173" s="229"/>
      <c r="H173" s="232">
        <v>26.584000000000003</v>
      </c>
      <c r="I173" s="229"/>
      <c r="J173" s="229"/>
      <c r="K173" s="229"/>
      <c r="L173" s="233"/>
      <c r="M173" s="234"/>
      <c r="N173" s="235"/>
      <c r="O173" s="235"/>
      <c r="P173" s="235"/>
      <c r="Q173" s="235"/>
      <c r="R173" s="235"/>
      <c r="S173" s="235"/>
      <c r="T173" s="236"/>
      <c r="AT173" s="237" t="s">
        <v>157</v>
      </c>
      <c r="AU173" s="237" t="s">
        <v>86</v>
      </c>
      <c r="AV173" s="15" t="s">
        <v>155</v>
      </c>
      <c r="AW173" s="15" t="s">
        <v>29</v>
      </c>
      <c r="AX173" s="15" t="s">
        <v>84</v>
      </c>
      <c r="AY173" s="237" t="s">
        <v>148</v>
      </c>
    </row>
    <row r="174" spans="1:65" s="2" customFormat="1" ht="24" customHeight="1">
      <c r="A174" s="33"/>
      <c r="B174" s="34"/>
      <c r="C174" s="196" t="s">
        <v>220</v>
      </c>
      <c r="D174" s="196" t="s">
        <v>150</v>
      </c>
      <c r="E174" s="197" t="s">
        <v>599</v>
      </c>
      <c r="F174" s="198" t="s">
        <v>600</v>
      </c>
      <c r="G174" s="199" t="s">
        <v>294</v>
      </c>
      <c r="H174" s="200">
        <v>61.58</v>
      </c>
      <c r="I174" s="201">
        <v>148</v>
      </c>
      <c r="J174" s="201">
        <f>ROUND(I174*H174,2)</f>
        <v>9113.84</v>
      </c>
      <c r="K174" s="198" t="s">
        <v>251</v>
      </c>
      <c r="L174" s="36"/>
      <c r="M174" s="202" t="s">
        <v>1</v>
      </c>
      <c r="N174" s="203" t="s">
        <v>41</v>
      </c>
      <c r="O174" s="204">
        <v>0.186</v>
      </c>
      <c r="P174" s="204">
        <f>O174*H174</f>
        <v>11.45388</v>
      </c>
      <c r="Q174" s="204">
        <v>1.6000000000000001E-4</v>
      </c>
      <c r="R174" s="204">
        <f>Q174*H174</f>
        <v>9.8528000000000001E-3</v>
      </c>
      <c r="S174" s="204">
        <v>0</v>
      </c>
      <c r="T174" s="205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206" t="s">
        <v>234</v>
      </c>
      <c r="AT174" s="206" t="s">
        <v>150</v>
      </c>
      <c r="AU174" s="206" t="s">
        <v>86</v>
      </c>
      <c r="AY174" s="18" t="s">
        <v>148</v>
      </c>
      <c r="BE174" s="207">
        <f>IF(N174="základní",J174,0)</f>
        <v>9113.84</v>
      </c>
      <c r="BF174" s="207">
        <f>IF(N174="snížená",J174,0)</f>
        <v>0</v>
      </c>
      <c r="BG174" s="207">
        <f>IF(N174="zákl. přenesená",J174,0)</f>
        <v>0</v>
      </c>
      <c r="BH174" s="207">
        <f>IF(N174="sníž. přenesená",J174,0)</f>
        <v>0</v>
      </c>
      <c r="BI174" s="207">
        <f>IF(N174="nulová",J174,0)</f>
        <v>0</v>
      </c>
      <c r="BJ174" s="18" t="s">
        <v>84</v>
      </c>
      <c r="BK174" s="207">
        <f>ROUND(I174*H174,2)</f>
        <v>9113.84</v>
      </c>
      <c r="BL174" s="18" t="s">
        <v>234</v>
      </c>
      <c r="BM174" s="206" t="s">
        <v>661</v>
      </c>
    </row>
    <row r="175" spans="1:65" s="14" customFormat="1" ht="11.25">
      <c r="B175" s="218"/>
      <c r="C175" s="219"/>
      <c r="D175" s="210" t="s">
        <v>157</v>
      </c>
      <c r="E175" s="220" t="s">
        <v>1</v>
      </c>
      <c r="F175" s="221" t="s">
        <v>662</v>
      </c>
      <c r="G175" s="219"/>
      <c r="H175" s="222">
        <v>3.6</v>
      </c>
      <c r="I175" s="219"/>
      <c r="J175" s="219"/>
      <c r="K175" s="219"/>
      <c r="L175" s="223"/>
      <c r="M175" s="224"/>
      <c r="N175" s="225"/>
      <c r="O175" s="225"/>
      <c r="P175" s="225"/>
      <c r="Q175" s="225"/>
      <c r="R175" s="225"/>
      <c r="S175" s="225"/>
      <c r="T175" s="226"/>
      <c r="AT175" s="227" t="s">
        <v>157</v>
      </c>
      <c r="AU175" s="227" t="s">
        <v>86</v>
      </c>
      <c r="AV175" s="14" t="s">
        <v>86</v>
      </c>
      <c r="AW175" s="14" t="s">
        <v>29</v>
      </c>
      <c r="AX175" s="14" t="s">
        <v>76</v>
      </c>
      <c r="AY175" s="227" t="s">
        <v>148</v>
      </c>
    </row>
    <row r="176" spans="1:65" s="14" customFormat="1" ht="11.25">
      <c r="B176" s="218"/>
      <c r="C176" s="219"/>
      <c r="D176" s="210" t="s">
        <v>157</v>
      </c>
      <c r="E176" s="220" t="s">
        <v>1</v>
      </c>
      <c r="F176" s="221" t="s">
        <v>663</v>
      </c>
      <c r="G176" s="219"/>
      <c r="H176" s="222">
        <v>2.1</v>
      </c>
      <c r="I176" s="219"/>
      <c r="J176" s="219"/>
      <c r="K176" s="219"/>
      <c r="L176" s="223"/>
      <c r="M176" s="224"/>
      <c r="N176" s="225"/>
      <c r="O176" s="225"/>
      <c r="P176" s="225"/>
      <c r="Q176" s="225"/>
      <c r="R176" s="225"/>
      <c r="S176" s="225"/>
      <c r="T176" s="226"/>
      <c r="AT176" s="227" t="s">
        <v>157</v>
      </c>
      <c r="AU176" s="227" t="s">
        <v>86</v>
      </c>
      <c r="AV176" s="14" t="s">
        <v>86</v>
      </c>
      <c r="AW176" s="14" t="s">
        <v>29</v>
      </c>
      <c r="AX176" s="14" t="s">
        <v>76</v>
      </c>
      <c r="AY176" s="227" t="s">
        <v>148</v>
      </c>
    </row>
    <row r="177" spans="1:65" s="14" customFormat="1" ht="11.25">
      <c r="B177" s="218"/>
      <c r="C177" s="219"/>
      <c r="D177" s="210" t="s">
        <v>157</v>
      </c>
      <c r="E177" s="220" t="s">
        <v>1</v>
      </c>
      <c r="F177" s="221" t="s">
        <v>664</v>
      </c>
      <c r="G177" s="219"/>
      <c r="H177" s="222">
        <v>36.159999999999997</v>
      </c>
      <c r="I177" s="219"/>
      <c r="J177" s="219"/>
      <c r="K177" s="219"/>
      <c r="L177" s="223"/>
      <c r="M177" s="224"/>
      <c r="N177" s="225"/>
      <c r="O177" s="225"/>
      <c r="P177" s="225"/>
      <c r="Q177" s="225"/>
      <c r="R177" s="225"/>
      <c r="S177" s="225"/>
      <c r="T177" s="226"/>
      <c r="AT177" s="227" t="s">
        <v>157</v>
      </c>
      <c r="AU177" s="227" t="s">
        <v>86</v>
      </c>
      <c r="AV177" s="14" t="s">
        <v>86</v>
      </c>
      <c r="AW177" s="14" t="s">
        <v>29</v>
      </c>
      <c r="AX177" s="14" t="s">
        <v>76</v>
      </c>
      <c r="AY177" s="227" t="s">
        <v>148</v>
      </c>
    </row>
    <row r="178" spans="1:65" s="14" customFormat="1" ht="11.25">
      <c r="B178" s="218"/>
      <c r="C178" s="219"/>
      <c r="D178" s="210" t="s">
        <v>157</v>
      </c>
      <c r="E178" s="220" t="s">
        <v>1</v>
      </c>
      <c r="F178" s="221" t="s">
        <v>665</v>
      </c>
      <c r="G178" s="219"/>
      <c r="H178" s="222">
        <v>19.72</v>
      </c>
      <c r="I178" s="219"/>
      <c r="J178" s="219"/>
      <c r="K178" s="219"/>
      <c r="L178" s="223"/>
      <c r="M178" s="224"/>
      <c r="N178" s="225"/>
      <c r="O178" s="225"/>
      <c r="P178" s="225"/>
      <c r="Q178" s="225"/>
      <c r="R178" s="225"/>
      <c r="S178" s="225"/>
      <c r="T178" s="226"/>
      <c r="AT178" s="227" t="s">
        <v>157</v>
      </c>
      <c r="AU178" s="227" t="s">
        <v>86</v>
      </c>
      <c r="AV178" s="14" t="s">
        <v>86</v>
      </c>
      <c r="AW178" s="14" t="s">
        <v>29</v>
      </c>
      <c r="AX178" s="14" t="s">
        <v>76</v>
      </c>
      <c r="AY178" s="227" t="s">
        <v>148</v>
      </c>
    </row>
    <row r="179" spans="1:65" s="15" customFormat="1" ht="11.25">
      <c r="B179" s="228"/>
      <c r="C179" s="229"/>
      <c r="D179" s="210" t="s">
        <v>157</v>
      </c>
      <c r="E179" s="230" t="s">
        <v>1</v>
      </c>
      <c r="F179" s="231" t="s">
        <v>162</v>
      </c>
      <c r="G179" s="229"/>
      <c r="H179" s="232">
        <v>61.58</v>
      </c>
      <c r="I179" s="229"/>
      <c r="J179" s="229"/>
      <c r="K179" s="229"/>
      <c r="L179" s="233"/>
      <c r="M179" s="234"/>
      <c r="N179" s="235"/>
      <c r="O179" s="235"/>
      <c r="P179" s="235"/>
      <c r="Q179" s="235"/>
      <c r="R179" s="235"/>
      <c r="S179" s="235"/>
      <c r="T179" s="236"/>
      <c r="AT179" s="237" t="s">
        <v>157</v>
      </c>
      <c r="AU179" s="237" t="s">
        <v>86</v>
      </c>
      <c r="AV179" s="15" t="s">
        <v>155</v>
      </c>
      <c r="AW179" s="15" t="s">
        <v>29</v>
      </c>
      <c r="AX179" s="15" t="s">
        <v>84</v>
      </c>
      <c r="AY179" s="237" t="s">
        <v>148</v>
      </c>
    </row>
    <row r="180" spans="1:65" s="2" customFormat="1" ht="24" customHeight="1">
      <c r="A180" s="33"/>
      <c r="B180" s="34"/>
      <c r="C180" s="196" t="s">
        <v>225</v>
      </c>
      <c r="D180" s="196" t="s">
        <v>150</v>
      </c>
      <c r="E180" s="197" t="s">
        <v>611</v>
      </c>
      <c r="F180" s="198" t="s">
        <v>612</v>
      </c>
      <c r="G180" s="199" t="s">
        <v>449</v>
      </c>
      <c r="H180" s="200">
        <v>15</v>
      </c>
      <c r="I180" s="201">
        <v>354</v>
      </c>
      <c r="J180" s="201">
        <f>ROUND(I180*H180,2)</f>
        <v>5310</v>
      </c>
      <c r="K180" s="198" t="s">
        <v>251</v>
      </c>
      <c r="L180" s="36"/>
      <c r="M180" s="202" t="s">
        <v>1</v>
      </c>
      <c r="N180" s="203" t="s">
        <v>41</v>
      </c>
      <c r="O180" s="204">
        <v>0.63</v>
      </c>
      <c r="P180" s="204">
        <f>O180*H180</f>
        <v>9.4499999999999993</v>
      </c>
      <c r="Q180" s="204">
        <v>0</v>
      </c>
      <c r="R180" s="204">
        <f>Q180*H180</f>
        <v>0</v>
      </c>
      <c r="S180" s="204">
        <v>0</v>
      </c>
      <c r="T180" s="20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06" t="s">
        <v>234</v>
      </c>
      <c r="AT180" s="206" t="s">
        <v>150</v>
      </c>
      <c r="AU180" s="206" t="s">
        <v>86</v>
      </c>
      <c r="AY180" s="18" t="s">
        <v>148</v>
      </c>
      <c r="BE180" s="207">
        <f>IF(N180="základní",J180,0)</f>
        <v>5310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8" t="s">
        <v>84</v>
      </c>
      <c r="BK180" s="207">
        <f>ROUND(I180*H180,2)</f>
        <v>5310</v>
      </c>
      <c r="BL180" s="18" t="s">
        <v>234</v>
      </c>
      <c r="BM180" s="206" t="s">
        <v>666</v>
      </c>
    </row>
    <row r="181" spans="1:65" s="2" customFormat="1" ht="16.5" customHeight="1">
      <c r="A181" s="33"/>
      <c r="B181" s="34"/>
      <c r="C181" s="238" t="s">
        <v>8</v>
      </c>
      <c r="D181" s="238" t="s">
        <v>226</v>
      </c>
      <c r="E181" s="239" t="s">
        <v>614</v>
      </c>
      <c r="F181" s="240" t="s">
        <v>615</v>
      </c>
      <c r="G181" s="241" t="s">
        <v>294</v>
      </c>
      <c r="H181" s="242">
        <v>16.86</v>
      </c>
      <c r="I181" s="243">
        <v>463</v>
      </c>
      <c r="J181" s="243">
        <f>ROUND(I181*H181,2)</f>
        <v>7806.18</v>
      </c>
      <c r="K181" s="240" t="s">
        <v>251</v>
      </c>
      <c r="L181" s="244"/>
      <c r="M181" s="245" t="s">
        <v>1</v>
      </c>
      <c r="N181" s="246" t="s">
        <v>41</v>
      </c>
      <c r="O181" s="204">
        <v>0</v>
      </c>
      <c r="P181" s="204">
        <f>O181*H181</f>
        <v>0</v>
      </c>
      <c r="Q181" s="204">
        <v>2.0999999999999999E-3</v>
      </c>
      <c r="R181" s="204">
        <f>Q181*H181</f>
        <v>3.5406E-2</v>
      </c>
      <c r="S181" s="204">
        <v>0</v>
      </c>
      <c r="T181" s="20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6" t="s">
        <v>338</v>
      </c>
      <c r="AT181" s="206" t="s">
        <v>226</v>
      </c>
      <c r="AU181" s="206" t="s">
        <v>86</v>
      </c>
      <c r="AY181" s="18" t="s">
        <v>148</v>
      </c>
      <c r="BE181" s="207">
        <f>IF(N181="základní",J181,0)</f>
        <v>7806.18</v>
      </c>
      <c r="BF181" s="207">
        <f>IF(N181="snížená",J181,0)</f>
        <v>0</v>
      </c>
      <c r="BG181" s="207">
        <f>IF(N181="zákl. přenesená",J181,0)</f>
        <v>0</v>
      </c>
      <c r="BH181" s="207">
        <f>IF(N181="sníž. přenesená",J181,0)</f>
        <v>0</v>
      </c>
      <c r="BI181" s="207">
        <f>IF(N181="nulová",J181,0)</f>
        <v>0</v>
      </c>
      <c r="BJ181" s="18" t="s">
        <v>84</v>
      </c>
      <c r="BK181" s="207">
        <f>ROUND(I181*H181,2)</f>
        <v>7806.18</v>
      </c>
      <c r="BL181" s="18" t="s">
        <v>234</v>
      </c>
      <c r="BM181" s="206" t="s">
        <v>667</v>
      </c>
    </row>
    <row r="182" spans="1:65" s="14" customFormat="1" ht="11.25">
      <c r="B182" s="218"/>
      <c r="C182" s="219"/>
      <c r="D182" s="210" t="s">
        <v>157</v>
      </c>
      <c r="E182" s="220" t="s">
        <v>1</v>
      </c>
      <c r="F182" s="221" t="s">
        <v>668</v>
      </c>
      <c r="G182" s="219"/>
      <c r="H182" s="222">
        <v>1.2</v>
      </c>
      <c r="I182" s="219"/>
      <c r="J182" s="219"/>
      <c r="K182" s="219"/>
      <c r="L182" s="223"/>
      <c r="M182" s="224"/>
      <c r="N182" s="225"/>
      <c r="O182" s="225"/>
      <c r="P182" s="225"/>
      <c r="Q182" s="225"/>
      <c r="R182" s="225"/>
      <c r="S182" s="225"/>
      <c r="T182" s="226"/>
      <c r="AT182" s="227" t="s">
        <v>157</v>
      </c>
      <c r="AU182" s="227" t="s">
        <v>86</v>
      </c>
      <c r="AV182" s="14" t="s">
        <v>86</v>
      </c>
      <c r="AW182" s="14" t="s">
        <v>29</v>
      </c>
      <c r="AX182" s="14" t="s">
        <v>76</v>
      </c>
      <c r="AY182" s="227" t="s">
        <v>148</v>
      </c>
    </row>
    <row r="183" spans="1:65" s="14" customFormat="1" ht="11.25">
      <c r="B183" s="218"/>
      <c r="C183" s="219"/>
      <c r="D183" s="210" t="s">
        <v>157</v>
      </c>
      <c r="E183" s="220" t="s">
        <v>1</v>
      </c>
      <c r="F183" s="221" t="s">
        <v>669</v>
      </c>
      <c r="G183" s="219"/>
      <c r="H183" s="222">
        <v>0.9</v>
      </c>
      <c r="I183" s="219"/>
      <c r="J183" s="219"/>
      <c r="K183" s="219"/>
      <c r="L183" s="223"/>
      <c r="M183" s="224"/>
      <c r="N183" s="225"/>
      <c r="O183" s="225"/>
      <c r="P183" s="225"/>
      <c r="Q183" s="225"/>
      <c r="R183" s="225"/>
      <c r="S183" s="225"/>
      <c r="T183" s="226"/>
      <c r="AT183" s="227" t="s">
        <v>157</v>
      </c>
      <c r="AU183" s="227" t="s">
        <v>86</v>
      </c>
      <c r="AV183" s="14" t="s">
        <v>86</v>
      </c>
      <c r="AW183" s="14" t="s">
        <v>29</v>
      </c>
      <c r="AX183" s="14" t="s">
        <v>76</v>
      </c>
      <c r="AY183" s="227" t="s">
        <v>148</v>
      </c>
    </row>
    <row r="184" spans="1:65" s="14" customFormat="1" ht="11.25">
      <c r="B184" s="218"/>
      <c r="C184" s="219"/>
      <c r="D184" s="210" t="s">
        <v>157</v>
      </c>
      <c r="E184" s="220" t="s">
        <v>1</v>
      </c>
      <c r="F184" s="221" t="s">
        <v>670</v>
      </c>
      <c r="G184" s="219"/>
      <c r="H184" s="222">
        <v>8.9600000000000009</v>
      </c>
      <c r="I184" s="219"/>
      <c r="J184" s="219"/>
      <c r="K184" s="219"/>
      <c r="L184" s="223"/>
      <c r="M184" s="224"/>
      <c r="N184" s="225"/>
      <c r="O184" s="225"/>
      <c r="P184" s="225"/>
      <c r="Q184" s="225"/>
      <c r="R184" s="225"/>
      <c r="S184" s="225"/>
      <c r="T184" s="226"/>
      <c r="AT184" s="227" t="s">
        <v>157</v>
      </c>
      <c r="AU184" s="227" t="s">
        <v>86</v>
      </c>
      <c r="AV184" s="14" t="s">
        <v>86</v>
      </c>
      <c r="AW184" s="14" t="s">
        <v>29</v>
      </c>
      <c r="AX184" s="14" t="s">
        <v>76</v>
      </c>
      <c r="AY184" s="227" t="s">
        <v>148</v>
      </c>
    </row>
    <row r="185" spans="1:65" s="14" customFormat="1" ht="11.25">
      <c r="B185" s="218"/>
      <c r="C185" s="219"/>
      <c r="D185" s="210" t="s">
        <v>157</v>
      </c>
      <c r="E185" s="220" t="s">
        <v>1</v>
      </c>
      <c r="F185" s="221" t="s">
        <v>671</v>
      </c>
      <c r="G185" s="219"/>
      <c r="H185" s="222">
        <v>5.8</v>
      </c>
      <c r="I185" s="219"/>
      <c r="J185" s="219"/>
      <c r="K185" s="219"/>
      <c r="L185" s="223"/>
      <c r="M185" s="224"/>
      <c r="N185" s="225"/>
      <c r="O185" s="225"/>
      <c r="P185" s="225"/>
      <c r="Q185" s="225"/>
      <c r="R185" s="225"/>
      <c r="S185" s="225"/>
      <c r="T185" s="226"/>
      <c r="AT185" s="227" t="s">
        <v>157</v>
      </c>
      <c r="AU185" s="227" t="s">
        <v>86</v>
      </c>
      <c r="AV185" s="14" t="s">
        <v>86</v>
      </c>
      <c r="AW185" s="14" t="s">
        <v>29</v>
      </c>
      <c r="AX185" s="14" t="s">
        <v>76</v>
      </c>
      <c r="AY185" s="227" t="s">
        <v>148</v>
      </c>
    </row>
    <row r="186" spans="1:65" s="15" customFormat="1" ht="11.25">
      <c r="B186" s="228"/>
      <c r="C186" s="229"/>
      <c r="D186" s="210" t="s">
        <v>157</v>
      </c>
      <c r="E186" s="230" t="s">
        <v>1</v>
      </c>
      <c r="F186" s="231" t="s">
        <v>162</v>
      </c>
      <c r="G186" s="229"/>
      <c r="H186" s="232">
        <v>16.86</v>
      </c>
      <c r="I186" s="229"/>
      <c r="J186" s="229"/>
      <c r="K186" s="229"/>
      <c r="L186" s="233"/>
      <c r="M186" s="234"/>
      <c r="N186" s="235"/>
      <c r="O186" s="235"/>
      <c r="P186" s="235"/>
      <c r="Q186" s="235"/>
      <c r="R186" s="235"/>
      <c r="S186" s="235"/>
      <c r="T186" s="236"/>
      <c r="AT186" s="237" t="s">
        <v>157</v>
      </c>
      <c r="AU186" s="237" t="s">
        <v>86</v>
      </c>
      <c r="AV186" s="15" t="s">
        <v>155</v>
      </c>
      <c r="AW186" s="15" t="s">
        <v>29</v>
      </c>
      <c r="AX186" s="15" t="s">
        <v>84</v>
      </c>
      <c r="AY186" s="237" t="s">
        <v>148</v>
      </c>
    </row>
    <row r="187" spans="1:65" s="2" customFormat="1" ht="16.5" customHeight="1">
      <c r="A187" s="33"/>
      <c r="B187" s="34"/>
      <c r="C187" s="238" t="s">
        <v>234</v>
      </c>
      <c r="D187" s="238" t="s">
        <v>226</v>
      </c>
      <c r="E187" s="239" t="s">
        <v>620</v>
      </c>
      <c r="F187" s="240" t="s">
        <v>621</v>
      </c>
      <c r="G187" s="241" t="s">
        <v>622</v>
      </c>
      <c r="H187" s="242">
        <v>15</v>
      </c>
      <c r="I187" s="243">
        <v>34.700000000000003</v>
      </c>
      <c r="J187" s="243">
        <f>ROUND(I187*H187,2)</f>
        <v>520.5</v>
      </c>
      <c r="K187" s="240" t="s">
        <v>251</v>
      </c>
      <c r="L187" s="244"/>
      <c r="M187" s="245" t="s">
        <v>1</v>
      </c>
      <c r="N187" s="246" t="s">
        <v>41</v>
      </c>
      <c r="O187" s="204">
        <v>0</v>
      </c>
      <c r="P187" s="204">
        <f>O187*H187</f>
        <v>0</v>
      </c>
      <c r="Q187" s="204">
        <v>2.0000000000000001E-4</v>
      </c>
      <c r="R187" s="204">
        <f>Q187*H187</f>
        <v>3.0000000000000001E-3</v>
      </c>
      <c r="S187" s="204">
        <v>0</v>
      </c>
      <c r="T187" s="205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206" t="s">
        <v>338</v>
      </c>
      <c r="AT187" s="206" t="s">
        <v>226</v>
      </c>
      <c r="AU187" s="206" t="s">
        <v>86</v>
      </c>
      <c r="AY187" s="18" t="s">
        <v>148</v>
      </c>
      <c r="BE187" s="207">
        <f>IF(N187="základní",J187,0)</f>
        <v>520.5</v>
      </c>
      <c r="BF187" s="207">
        <f>IF(N187="snížená",J187,0)</f>
        <v>0</v>
      </c>
      <c r="BG187" s="207">
        <f>IF(N187="zákl. přenesená",J187,0)</f>
        <v>0</v>
      </c>
      <c r="BH187" s="207">
        <f>IF(N187="sníž. přenesená",J187,0)</f>
        <v>0</v>
      </c>
      <c r="BI187" s="207">
        <f>IF(N187="nulová",J187,0)</f>
        <v>0</v>
      </c>
      <c r="BJ187" s="18" t="s">
        <v>84</v>
      </c>
      <c r="BK187" s="207">
        <f>ROUND(I187*H187,2)</f>
        <v>520.5</v>
      </c>
      <c r="BL187" s="18" t="s">
        <v>234</v>
      </c>
      <c r="BM187" s="206" t="s">
        <v>672</v>
      </c>
    </row>
    <row r="188" spans="1:65" s="2" customFormat="1" ht="24" customHeight="1">
      <c r="A188" s="33"/>
      <c r="B188" s="34"/>
      <c r="C188" s="196" t="s">
        <v>240</v>
      </c>
      <c r="D188" s="196" t="s">
        <v>150</v>
      </c>
      <c r="E188" s="197" t="s">
        <v>624</v>
      </c>
      <c r="F188" s="198" t="s">
        <v>625</v>
      </c>
      <c r="G188" s="199" t="s">
        <v>473</v>
      </c>
      <c r="H188" s="200">
        <v>2302.1880000000001</v>
      </c>
      <c r="I188" s="201">
        <v>0.74</v>
      </c>
      <c r="J188" s="201">
        <f>ROUND(I188*H188,2)</f>
        <v>1703.62</v>
      </c>
      <c r="K188" s="198" t="s">
        <v>251</v>
      </c>
      <c r="L188" s="36"/>
      <c r="M188" s="202" t="s">
        <v>1</v>
      </c>
      <c r="N188" s="203" t="s">
        <v>41</v>
      </c>
      <c r="O188" s="204">
        <v>0</v>
      </c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206" t="s">
        <v>234</v>
      </c>
      <c r="AT188" s="206" t="s">
        <v>150</v>
      </c>
      <c r="AU188" s="206" t="s">
        <v>86</v>
      </c>
      <c r="AY188" s="18" t="s">
        <v>148</v>
      </c>
      <c r="BE188" s="207">
        <f>IF(N188="základní",J188,0)</f>
        <v>1703.62</v>
      </c>
      <c r="BF188" s="207">
        <f>IF(N188="snížená",J188,0)</f>
        <v>0</v>
      </c>
      <c r="BG188" s="207">
        <f>IF(N188="zákl. přenesená",J188,0)</f>
        <v>0</v>
      </c>
      <c r="BH188" s="207">
        <f>IF(N188="sníž. přenesená",J188,0)</f>
        <v>0</v>
      </c>
      <c r="BI188" s="207">
        <f>IF(N188="nulová",J188,0)</f>
        <v>0</v>
      </c>
      <c r="BJ188" s="18" t="s">
        <v>84</v>
      </c>
      <c r="BK188" s="207">
        <f>ROUND(I188*H188,2)</f>
        <v>1703.62</v>
      </c>
      <c r="BL188" s="18" t="s">
        <v>234</v>
      </c>
      <c r="BM188" s="206" t="s">
        <v>673</v>
      </c>
    </row>
    <row r="189" spans="1:65" s="12" customFormat="1" ht="22.9" customHeight="1">
      <c r="B189" s="181"/>
      <c r="C189" s="182"/>
      <c r="D189" s="183" t="s">
        <v>75</v>
      </c>
      <c r="E189" s="194" t="s">
        <v>627</v>
      </c>
      <c r="F189" s="194" t="s">
        <v>628</v>
      </c>
      <c r="G189" s="182"/>
      <c r="H189" s="182"/>
      <c r="I189" s="182"/>
      <c r="J189" s="195">
        <f>BK189</f>
        <v>27131.49</v>
      </c>
      <c r="K189" s="182"/>
      <c r="L189" s="186"/>
      <c r="M189" s="187"/>
      <c r="N189" s="188"/>
      <c r="O189" s="188"/>
      <c r="P189" s="189">
        <f>SUM(P190:P197)</f>
        <v>29.189232000000001</v>
      </c>
      <c r="Q189" s="188"/>
      <c r="R189" s="189">
        <f>SUM(R190:R197)</f>
        <v>2.6584000000000004E-4</v>
      </c>
      <c r="S189" s="188"/>
      <c r="T189" s="190">
        <f>SUM(T190:T197)</f>
        <v>0.53168000000000004</v>
      </c>
      <c r="AR189" s="191" t="s">
        <v>86</v>
      </c>
      <c r="AT189" s="192" t="s">
        <v>75</v>
      </c>
      <c r="AU189" s="192" t="s">
        <v>84</v>
      </c>
      <c r="AY189" s="191" t="s">
        <v>148</v>
      </c>
      <c r="BK189" s="193">
        <f>SUM(BK190:BK197)</f>
        <v>27131.49</v>
      </c>
    </row>
    <row r="190" spans="1:65" s="2" customFormat="1" ht="16.5" customHeight="1">
      <c r="A190" s="33"/>
      <c r="B190" s="34"/>
      <c r="C190" s="196" t="s">
        <v>244</v>
      </c>
      <c r="D190" s="196" t="s">
        <v>150</v>
      </c>
      <c r="E190" s="197" t="s">
        <v>629</v>
      </c>
      <c r="F190" s="198" t="s">
        <v>630</v>
      </c>
      <c r="G190" s="199" t="s">
        <v>153</v>
      </c>
      <c r="H190" s="200">
        <v>26.584</v>
      </c>
      <c r="I190" s="201">
        <v>153</v>
      </c>
      <c r="J190" s="201">
        <f>ROUND(I190*H190,2)</f>
        <v>4067.35</v>
      </c>
      <c r="K190" s="198" t="s">
        <v>251</v>
      </c>
      <c r="L190" s="36"/>
      <c r="M190" s="202" t="s">
        <v>1</v>
      </c>
      <c r="N190" s="203" t="s">
        <v>41</v>
      </c>
      <c r="O190" s="204">
        <v>0.42</v>
      </c>
      <c r="P190" s="204">
        <f>O190*H190</f>
        <v>11.165279999999999</v>
      </c>
      <c r="Q190" s="204">
        <v>0</v>
      </c>
      <c r="R190" s="204">
        <f>Q190*H190</f>
        <v>0</v>
      </c>
      <c r="S190" s="204">
        <v>0.02</v>
      </c>
      <c r="T190" s="205">
        <f>S190*H190</f>
        <v>0.53168000000000004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206" t="s">
        <v>234</v>
      </c>
      <c r="AT190" s="206" t="s">
        <v>150</v>
      </c>
      <c r="AU190" s="206" t="s">
        <v>86</v>
      </c>
      <c r="AY190" s="18" t="s">
        <v>148</v>
      </c>
      <c r="BE190" s="207">
        <f>IF(N190="základní",J190,0)</f>
        <v>4067.35</v>
      </c>
      <c r="BF190" s="207">
        <f>IF(N190="snížená",J190,0)</f>
        <v>0</v>
      </c>
      <c r="BG190" s="207">
        <f>IF(N190="zákl. přenesená",J190,0)</f>
        <v>0</v>
      </c>
      <c r="BH190" s="207">
        <f>IF(N190="sníž. přenesená",J190,0)</f>
        <v>0</v>
      </c>
      <c r="BI190" s="207">
        <f>IF(N190="nulová",J190,0)</f>
        <v>0</v>
      </c>
      <c r="BJ190" s="18" t="s">
        <v>84</v>
      </c>
      <c r="BK190" s="207">
        <f>ROUND(I190*H190,2)</f>
        <v>4067.35</v>
      </c>
      <c r="BL190" s="18" t="s">
        <v>234</v>
      </c>
      <c r="BM190" s="206" t="s">
        <v>674</v>
      </c>
    </row>
    <row r="191" spans="1:65" s="14" customFormat="1" ht="11.25">
      <c r="B191" s="218"/>
      <c r="C191" s="219"/>
      <c r="D191" s="210" t="s">
        <v>157</v>
      </c>
      <c r="E191" s="220" t="s">
        <v>1</v>
      </c>
      <c r="F191" s="221" t="s">
        <v>648</v>
      </c>
      <c r="G191" s="219"/>
      <c r="H191" s="222">
        <v>0.72</v>
      </c>
      <c r="I191" s="219"/>
      <c r="J191" s="219"/>
      <c r="K191" s="219"/>
      <c r="L191" s="223"/>
      <c r="M191" s="224"/>
      <c r="N191" s="225"/>
      <c r="O191" s="225"/>
      <c r="P191" s="225"/>
      <c r="Q191" s="225"/>
      <c r="R191" s="225"/>
      <c r="S191" s="225"/>
      <c r="T191" s="226"/>
      <c r="AT191" s="227" t="s">
        <v>157</v>
      </c>
      <c r="AU191" s="227" t="s">
        <v>86</v>
      </c>
      <c r="AV191" s="14" t="s">
        <v>86</v>
      </c>
      <c r="AW191" s="14" t="s">
        <v>29</v>
      </c>
      <c r="AX191" s="14" t="s">
        <v>76</v>
      </c>
      <c r="AY191" s="227" t="s">
        <v>148</v>
      </c>
    </row>
    <row r="192" spans="1:65" s="14" customFormat="1" ht="11.25">
      <c r="B192" s="218"/>
      <c r="C192" s="219"/>
      <c r="D192" s="210" t="s">
        <v>157</v>
      </c>
      <c r="E192" s="220" t="s">
        <v>1</v>
      </c>
      <c r="F192" s="221" t="s">
        <v>649</v>
      </c>
      <c r="G192" s="219"/>
      <c r="H192" s="222">
        <v>0.54</v>
      </c>
      <c r="I192" s="219"/>
      <c r="J192" s="219"/>
      <c r="K192" s="219"/>
      <c r="L192" s="223"/>
      <c r="M192" s="224"/>
      <c r="N192" s="225"/>
      <c r="O192" s="225"/>
      <c r="P192" s="225"/>
      <c r="Q192" s="225"/>
      <c r="R192" s="225"/>
      <c r="S192" s="225"/>
      <c r="T192" s="226"/>
      <c r="AT192" s="227" t="s">
        <v>157</v>
      </c>
      <c r="AU192" s="227" t="s">
        <v>86</v>
      </c>
      <c r="AV192" s="14" t="s">
        <v>86</v>
      </c>
      <c r="AW192" s="14" t="s">
        <v>29</v>
      </c>
      <c r="AX192" s="14" t="s">
        <v>76</v>
      </c>
      <c r="AY192" s="227" t="s">
        <v>148</v>
      </c>
    </row>
    <row r="193" spans="1:65" s="14" customFormat="1" ht="11.25">
      <c r="B193" s="218"/>
      <c r="C193" s="219"/>
      <c r="D193" s="210" t="s">
        <v>157</v>
      </c>
      <c r="E193" s="220" t="s">
        <v>1</v>
      </c>
      <c r="F193" s="221" t="s">
        <v>650</v>
      </c>
      <c r="G193" s="219"/>
      <c r="H193" s="222">
        <v>15.231999999999999</v>
      </c>
      <c r="I193" s="219"/>
      <c r="J193" s="219"/>
      <c r="K193" s="219"/>
      <c r="L193" s="223"/>
      <c r="M193" s="224"/>
      <c r="N193" s="225"/>
      <c r="O193" s="225"/>
      <c r="P193" s="225"/>
      <c r="Q193" s="225"/>
      <c r="R193" s="225"/>
      <c r="S193" s="225"/>
      <c r="T193" s="226"/>
      <c r="AT193" s="227" t="s">
        <v>157</v>
      </c>
      <c r="AU193" s="227" t="s">
        <v>86</v>
      </c>
      <c r="AV193" s="14" t="s">
        <v>86</v>
      </c>
      <c r="AW193" s="14" t="s">
        <v>29</v>
      </c>
      <c r="AX193" s="14" t="s">
        <v>76</v>
      </c>
      <c r="AY193" s="227" t="s">
        <v>148</v>
      </c>
    </row>
    <row r="194" spans="1:65" s="14" customFormat="1" ht="11.25">
      <c r="B194" s="218"/>
      <c r="C194" s="219"/>
      <c r="D194" s="210" t="s">
        <v>157</v>
      </c>
      <c r="E194" s="220" t="s">
        <v>1</v>
      </c>
      <c r="F194" s="221" t="s">
        <v>651</v>
      </c>
      <c r="G194" s="219"/>
      <c r="H194" s="222">
        <v>10.092000000000001</v>
      </c>
      <c r="I194" s="219"/>
      <c r="J194" s="219"/>
      <c r="K194" s="219"/>
      <c r="L194" s="223"/>
      <c r="M194" s="224"/>
      <c r="N194" s="225"/>
      <c r="O194" s="225"/>
      <c r="P194" s="225"/>
      <c r="Q194" s="225"/>
      <c r="R194" s="225"/>
      <c r="S194" s="225"/>
      <c r="T194" s="226"/>
      <c r="AT194" s="227" t="s">
        <v>157</v>
      </c>
      <c r="AU194" s="227" t="s">
        <v>86</v>
      </c>
      <c r="AV194" s="14" t="s">
        <v>86</v>
      </c>
      <c r="AW194" s="14" t="s">
        <v>29</v>
      </c>
      <c r="AX194" s="14" t="s">
        <v>76</v>
      </c>
      <c r="AY194" s="227" t="s">
        <v>148</v>
      </c>
    </row>
    <row r="195" spans="1:65" s="15" customFormat="1" ht="11.25">
      <c r="B195" s="228"/>
      <c r="C195" s="229"/>
      <c r="D195" s="210" t="s">
        <v>157</v>
      </c>
      <c r="E195" s="230" t="s">
        <v>1</v>
      </c>
      <c r="F195" s="231" t="s">
        <v>162</v>
      </c>
      <c r="G195" s="229"/>
      <c r="H195" s="232">
        <v>26.584000000000003</v>
      </c>
      <c r="I195" s="229"/>
      <c r="J195" s="229"/>
      <c r="K195" s="229"/>
      <c r="L195" s="233"/>
      <c r="M195" s="234"/>
      <c r="N195" s="235"/>
      <c r="O195" s="235"/>
      <c r="P195" s="235"/>
      <c r="Q195" s="235"/>
      <c r="R195" s="235"/>
      <c r="S195" s="235"/>
      <c r="T195" s="236"/>
      <c r="AT195" s="237" t="s">
        <v>157</v>
      </c>
      <c r="AU195" s="237" t="s">
        <v>86</v>
      </c>
      <c r="AV195" s="15" t="s">
        <v>155</v>
      </c>
      <c r="AW195" s="15" t="s">
        <v>29</v>
      </c>
      <c r="AX195" s="15" t="s">
        <v>84</v>
      </c>
      <c r="AY195" s="237" t="s">
        <v>148</v>
      </c>
    </row>
    <row r="196" spans="1:65" s="2" customFormat="1" ht="24" customHeight="1">
      <c r="A196" s="33"/>
      <c r="B196" s="34"/>
      <c r="C196" s="196" t="s">
        <v>248</v>
      </c>
      <c r="D196" s="196" t="s">
        <v>150</v>
      </c>
      <c r="E196" s="197" t="s">
        <v>633</v>
      </c>
      <c r="F196" s="198" t="s">
        <v>634</v>
      </c>
      <c r="G196" s="199" t="s">
        <v>153</v>
      </c>
      <c r="H196" s="200">
        <v>26.584</v>
      </c>
      <c r="I196" s="201">
        <v>854</v>
      </c>
      <c r="J196" s="201">
        <f>ROUND(I196*H196,2)</f>
        <v>22702.74</v>
      </c>
      <c r="K196" s="198" t="s">
        <v>251</v>
      </c>
      <c r="L196" s="36"/>
      <c r="M196" s="202" t="s">
        <v>1</v>
      </c>
      <c r="N196" s="203" t="s">
        <v>41</v>
      </c>
      <c r="O196" s="204">
        <v>0.67800000000000005</v>
      </c>
      <c r="P196" s="204">
        <f>O196*H196</f>
        <v>18.023952000000001</v>
      </c>
      <c r="Q196" s="204">
        <v>1.0000000000000001E-5</v>
      </c>
      <c r="R196" s="204">
        <f>Q196*H196</f>
        <v>2.6584000000000004E-4</v>
      </c>
      <c r="S196" s="204">
        <v>0</v>
      </c>
      <c r="T196" s="205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206" t="s">
        <v>234</v>
      </c>
      <c r="AT196" s="206" t="s">
        <v>150</v>
      </c>
      <c r="AU196" s="206" t="s">
        <v>86</v>
      </c>
      <c r="AY196" s="18" t="s">
        <v>148</v>
      </c>
      <c r="BE196" s="207">
        <f>IF(N196="základní",J196,0)</f>
        <v>22702.74</v>
      </c>
      <c r="BF196" s="207">
        <f>IF(N196="snížená",J196,0)</f>
        <v>0</v>
      </c>
      <c r="BG196" s="207">
        <f>IF(N196="zákl. přenesená",J196,0)</f>
        <v>0</v>
      </c>
      <c r="BH196" s="207">
        <f>IF(N196="sníž. přenesená",J196,0)</f>
        <v>0</v>
      </c>
      <c r="BI196" s="207">
        <f>IF(N196="nulová",J196,0)</f>
        <v>0</v>
      </c>
      <c r="BJ196" s="18" t="s">
        <v>84</v>
      </c>
      <c r="BK196" s="207">
        <f>ROUND(I196*H196,2)</f>
        <v>22702.74</v>
      </c>
      <c r="BL196" s="18" t="s">
        <v>234</v>
      </c>
      <c r="BM196" s="206" t="s">
        <v>675</v>
      </c>
    </row>
    <row r="197" spans="1:65" s="2" customFormat="1" ht="24" customHeight="1">
      <c r="A197" s="33"/>
      <c r="B197" s="34"/>
      <c r="C197" s="196" t="s">
        <v>254</v>
      </c>
      <c r="D197" s="196" t="s">
        <v>150</v>
      </c>
      <c r="E197" s="197" t="s">
        <v>636</v>
      </c>
      <c r="F197" s="198" t="s">
        <v>637</v>
      </c>
      <c r="G197" s="199" t="s">
        <v>473</v>
      </c>
      <c r="H197" s="200">
        <v>267.70100000000002</v>
      </c>
      <c r="I197" s="201">
        <v>1.35</v>
      </c>
      <c r="J197" s="201">
        <f>ROUND(I197*H197,2)</f>
        <v>361.4</v>
      </c>
      <c r="K197" s="198" t="s">
        <v>251</v>
      </c>
      <c r="L197" s="36"/>
      <c r="M197" s="257" t="s">
        <v>1</v>
      </c>
      <c r="N197" s="258" t="s">
        <v>41</v>
      </c>
      <c r="O197" s="259">
        <v>0</v>
      </c>
      <c r="P197" s="259">
        <f>O197*H197</f>
        <v>0</v>
      </c>
      <c r="Q197" s="259">
        <v>0</v>
      </c>
      <c r="R197" s="259">
        <f>Q197*H197</f>
        <v>0</v>
      </c>
      <c r="S197" s="259">
        <v>0</v>
      </c>
      <c r="T197" s="260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206" t="s">
        <v>234</v>
      </c>
      <c r="AT197" s="206" t="s">
        <v>150</v>
      </c>
      <c r="AU197" s="206" t="s">
        <v>86</v>
      </c>
      <c r="AY197" s="18" t="s">
        <v>148</v>
      </c>
      <c r="BE197" s="207">
        <f>IF(N197="základní",J197,0)</f>
        <v>361.4</v>
      </c>
      <c r="BF197" s="207">
        <f>IF(N197="snížená",J197,0)</f>
        <v>0</v>
      </c>
      <c r="BG197" s="207">
        <f>IF(N197="zákl. přenesená",J197,0)</f>
        <v>0</v>
      </c>
      <c r="BH197" s="207">
        <f>IF(N197="sníž. přenesená",J197,0)</f>
        <v>0</v>
      </c>
      <c r="BI197" s="207">
        <f>IF(N197="nulová",J197,0)</f>
        <v>0</v>
      </c>
      <c r="BJ197" s="18" t="s">
        <v>84</v>
      </c>
      <c r="BK197" s="207">
        <f>ROUND(I197*H197,2)</f>
        <v>361.4</v>
      </c>
      <c r="BL197" s="18" t="s">
        <v>234</v>
      </c>
      <c r="BM197" s="206" t="s">
        <v>676</v>
      </c>
    </row>
    <row r="198" spans="1:65" s="2" customFormat="1" ht="6.95" customHeight="1">
      <c r="A198" s="33"/>
      <c r="B198" s="53"/>
      <c r="C198" s="54"/>
      <c r="D198" s="54"/>
      <c r="E198" s="54"/>
      <c r="F198" s="54"/>
      <c r="G198" s="54"/>
      <c r="H198" s="54"/>
      <c r="I198" s="54"/>
      <c r="J198" s="54"/>
      <c r="K198" s="54"/>
      <c r="L198" s="36"/>
      <c r="M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</row>
  </sheetData>
  <sheetProtection algorithmName="SHA-512" hashValue="EN5vuZIFwbX86EvCxugPsYSXtmacQh+g9QLoS4vzSBP3ZhKcXXSFTMlOY9cdI0qZPTGlDe80mSNaJEitJEvTIA==" saltValue="d6jj3VvngmrJ3B2OPVZFD6nlcCbMf9spxKR3+IQYyN6zmHt1UGFR8w2GSh/VziYwCqTy/NdiS9PyLdK5Ijjrpw==" spinCount="100000" sheet="1" objects="1" scenarios="1" formatColumns="0" formatRows="0" autoFilter="0"/>
  <autoFilter ref="C131:K197" xr:uid="{00000000-0009-0000-0000-000003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9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99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1" customFormat="1" ht="12" customHeight="1">
      <c r="B8" s="21"/>
      <c r="D8" s="122" t="s">
        <v>111</v>
      </c>
      <c r="L8" s="21"/>
    </row>
    <row r="9" spans="1:46" s="2" customFormat="1" ht="16.5" customHeight="1">
      <c r="A9" s="33"/>
      <c r="B9" s="36"/>
      <c r="C9" s="33"/>
      <c r="D9" s="33"/>
      <c r="E9" s="308" t="s">
        <v>536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6"/>
      <c r="C10" s="33"/>
      <c r="D10" s="122" t="s">
        <v>537</v>
      </c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6"/>
      <c r="C11" s="33"/>
      <c r="D11" s="33"/>
      <c r="E11" s="310" t="s">
        <v>677</v>
      </c>
      <c r="F11" s="311"/>
      <c r="G11" s="311"/>
      <c r="H11" s="311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1.25">
      <c r="A12" s="33"/>
      <c r="B12" s="36"/>
      <c r="C12" s="33"/>
      <c r="D12" s="33"/>
      <c r="E12" s="33"/>
      <c r="F12" s="33"/>
      <c r="G12" s="33"/>
      <c r="H12" s="33"/>
      <c r="I12" s="33"/>
      <c r="J12" s="33"/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6"/>
      <c r="C13" s="33"/>
      <c r="D13" s="122" t="s">
        <v>16</v>
      </c>
      <c r="E13" s="33"/>
      <c r="F13" s="109" t="s">
        <v>1</v>
      </c>
      <c r="G13" s="33"/>
      <c r="H13" s="33"/>
      <c r="I13" s="122" t="s">
        <v>17</v>
      </c>
      <c r="J13" s="109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18</v>
      </c>
      <c r="E14" s="33"/>
      <c r="F14" s="109" t="s">
        <v>19</v>
      </c>
      <c r="G14" s="33"/>
      <c r="H14" s="33"/>
      <c r="I14" s="122" t="s">
        <v>20</v>
      </c>
      <c r="J14" s="123" t="str">
        <f>'Rekapitulace stavby'!AN8</f>
        <v>9. 11. 2019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6"/>
      <c r="C15" s="33"/>
      <c r="D15" s="33"/>
      <c r="E15" s="33"/>
      <c r="F15" s="33"/>
      <c r="G15" s="33"/>
      <c r="H15" s="33"/>
      <c r="I15" s="33"/>
      <c r="J15" s="33"/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6"/>
      <c r="C16" s="33"/>
      <c r="D16" s="122" t="s">
        <v>22</v>
      </c>
      <c r="E16" s="33"/>
      <c r="F16" s="33"/>
      <c r="G16" s="33"/>
      <c r="H16" s="33"/>
      <c r="I16" s="122" t="s">
        <v>23</v>
      </c>
      <c r="J16" s="109" t="s">
        <v>1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6"/>
      <c r="C17" s="33"/>
      <c r="D17" s="33"/>
      <c r="E17" s="109" t="s">
        <v>24</v>
      </c>
      <c r="F17" s="33"/>
      <c r="G17" s="33"/>
      <c r="H17" s="33"/>
      <c r="I17" s="122" t="s">
        <v>25</v>
      </c>
      <c r="J17" s="109" t="s">
        <v>1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6"/>
      <c r="C19" s="33"/>
      <c r="D19" s="122" t="s">
        <v>26</v>
      </c>
      <c r="E19" s="33"/>
      <c r="F19" s="33"/>
      <c r="G19" s="33"/>
      <c r="H19" s="33"/>
      <c r="I19" s="122" t="s">
        <v>23</v>
      </c>
      <c r="J19" s="109" t="str">
        <f>'Rekapitulace stavby'!AN13</f>
        <v/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6"/>
      <c r="C20" s="33"/>
      <c r="D20" s="33"/>
      <c r="E20" s="312" t="str">
        <f>'Rekapitulace stavby'!E14</f>
        <v xml:space="preserve"> </v>
      </c>
      <c r="F20" s="312"/>
      <c r="G20" s="312"/>
      <c r="H20" s="312"/>
      <c r="I20" s="122" t="s">
        <v>25</v>
      </c>
      <c r="J20" s="109" t="str">
        <f>'Rekapitulace stavby'!AN14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6"/>
      <c r="C21" s="33"/>
      <c r="D21" s="33"/>
      <c r="E21" s="33"/>
      <c r="F21" s="33"/>
      <c r="G21" s="33"/>
      <c r="H21" s="33"/>
      <c r="I21" s="33"/>
      <c r="J21" s="33"/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6"/>
      <c r="C22" s="33"/>
      <c r="D22" s="122" t="s">
        <v>28</v>
      </c>
      <c r="E22" s="33"/>
      <c r="F22" s="33"/>
      <c r="G22" s="33"/>
      <c r="H22" s="33"/>
      <c r="I22" s="122" t="s">
        <v>23</v>
      </c>
      <c r="J22" s="109" t="str">
        <f>IF('Rekapitulace stavby'!AN16="","",'Rekapitulace stavby'!AN16)</f>
        <v/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6"/>
      <c r="C23" s="33"/>
      <c r="D23" s="33"/>
      <c r="E23" s="109" t="str">
        <f>IF('Rekapitulace stavby'!E17="","",'Rekapitulace stavby'!E17)</f>
        <v xml:space="preserve"> </v>
      </c>
      <c r="F23" s="33"/>
      <c r="G23" s="33"/>
      <c r="H23" s="33"/>
      <c r="I23" s="122" t="s">
        <v>25</v>
      </c>
      <c r="J23" s="109" t="str">
        <f>IF('Rekapitulace stavby'!AN17="","",'Rekapitulace stavby'!AN17)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6"/>
      <c r="C25" s="33"/>
      <c r="D25" s="122" t="s">
        <v>30</v>
      </c>
      <c r="E25" s="33"/>
      <c r="F25" s="33"/>
      <c r="G25" s="33"/>
      <c r="H25" s="33"/>
      <c r="I25" s="122" t="s">
        <v>23</v>
      </c>
      <c r="J25" s="109" t="s">
        <v>1</v>
      </c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6"/>
      <c r="C26" s="33"/>
      <c r="D26" s="33"/>
      <c r="E26" s="109" t="s">
        <v>31</v>
      </c>
      <c r="F26" s="33"/>
      <c r="G26" s="33"/>
      <c r="H26" s="33"/>
      <c r="I26" s="122" t="s">
        <v>25</v>
      </c>
      <c r="J26" s="109" t="s">
        <v>1</v>
      </c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6"/>
      <c r="C28" s="33"/>
      <c r="D28" s="122" t="s">
        <v>32</v>
      </c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24"/>
      <c r="B29" s="125"/>
      <c r="C29" s="124"/>
      <c r="D29" s="124"/>
      <c r="E29" s="313" t="s">
        <v>1</v>
      </c>
      <c r="F29" s="313"/>
      <c r="G29" s="313"/>
      <c r="H29" s="313"/>
      <c r="I29" s="124"/>
      <c r="J29" s="124"/>
      <c r="K29" s="124"/>
      <c r="L29" s="126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</row>
    <row r="30" spans="1:31" s="2" customFormat="1" ht="6.95" customHeight="1">
      <c r="A30" s="33"/>
      <c r="B30" s="36"/>
      <c r="C30" s="33"/>
      <c r="D30" s="33"/>
      <c r="E30" s="33"/>
      <c r="F30" s="33"/>
      <c r="G30" s="33"/>
      <c r="H30" s="33"/>
      <c r="I30" s="33"/>
      <c r="J30" s="33"/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6"/>
      <c r="C31" s="33"/>
      <c r="D31" s="127"/>
      <c r="E31" s="127"/>
      <c r="F31" s="127"/>
      <c r="G31" s="127"/>
      <c r="H31" s="127"/>
      <c r="I31" s="127"/>
      <c r="J31" s="127"/>
      <c r="K31" s="12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6"/>
      <c r="C32" s="33"/>
      <c r="D32" s="109" t="s">
        <v>113</v>
      </c>
      <c r="E32" s="33"/>
      <c r="F32" s="33"/>
      <c r="G32" s="33"/>
      <c r="H32" s="33"/>
      <c r="I32" s="33"/>
      <c r="J32" s="128">
        <f>J98</f>
        <v>274624.96000000002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6"/>
      <c r="C33" s="33"/>
      <c r="D33" s="129" t="s">
        <v>114</v>
      </c>
      <c r="E33" s="33"/>
      <c r="F33" s="33"/>
      <c r="G33" s="33"/>
      <c r="H33" s="33"/>
      <c r="I33" s="33"/>
      <c r="J33" s="128">
        <f>J108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35" customHeight="1">
      <c r="A34" s="33"/>
      <c r="B34" s="36"/>
      <c r="C34" s="33"/>
      <c r="D34" s="130" t="s">
        <v>36</v>
      </c>
      <c r="E34" s="33"/>
      <c r="F34" s="33"/>
      <c r="G34" s="33"/>
      <c r="H34" s="33"/>
      <c r="I34" s="33"/>
      <c r="J34" s="131">
        <f>ROUND(J32 + J33, 2)</f>
        <v>274624.96000000002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6.95" customHeight="1">
      <c r="A35" s="33"/>
      <c r="B35" s="36"/>
      <c r="C35" s="33"/>
      <c r="D35" s="127"/>
      <c r="E35" s="127"/>
      <c r="F35" s="127"/>
      <c r="G35" s="127"/>
      <c r="H35" s="127"/>
      <c r="I35" s="127"/>
      <c r="J35" s="127"/>
      <c r="K35" s="127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33"/>
      <c r="F36" s="132" t="s">
        <v>38</v>
      </c>
      <c r="G36" s="33"/>
      <c r="H36" s="33"/>
      <c r="I36" s="132" t="s">
        <v>37</v>
      </c>
      <c r="J36" s="132" t="s">
        <v>39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customHeight="1">
      <c r="A37" s="33"/>
      <c r="B37" s="36"/>
      <c r="C37" s="33"/>
      <c r="D37" s="133" t="s">
        <v>40</v>
      </c>
      <c r="E37" s="122" t="s">
        <v>41</v>
      </c>
      <c r="F37" s="134">
        <f>ROUND((SUM(BE108:BE109) + SUM(BE131:BE193)),  2)</f>
        <v>274624.96000000002</v>
      </c>
      <c r="G37" s="33"/>
      <c r="H37" s="33"/>
      <c r="I37" s="135">
        <v>0.21</v>
      </c>
      <c r="J37" s="134">
        <f>ROUND(((SUM(BE108:BE109) + SUM(BE131:BE193))*I37),  2)</f>
        <v>57671.24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6"/>
      <c r="C38" s="33"/>
      <c r="D38" s="33"/>
      <c r="E38" s="122" t="s">
        <v>42</v>
      </c>
      <c r="F38" s="134">
        <f>ROUND((SUM(BF108:BF109) + SUM(BF131:BF193)),  2)</f>
        <v>0</v>
      </c>
      <c r="G38" s="33"/>
      <c r="H38" s="33"/>
      <c r="I38" s="135">
        <v>0.15</v>
      </c>
      <c r="J38" s="134">
        <f>ROUND(((SUM(BF108:BF109) + SUM(BF131:BF193))*I38),  2)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43</v>
      </c>
      <c r="F39" s="134">
        <f>ROUND((SUM(BG108:BG109) + SUM(BG131:BG193)),  2)</f>
        <v>0</v>
      </c>
      <c r="G39" s="33"/>
      <c r="H39" s="33"/>
      <c r="I39" s="135">
        <v>0.21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6"/>
      <c r="C40" s="33"/>
      <c r="D40" s="33"/>
      <c r="E40" s="122" t="s">
        <v>44</v>
      </c>
      <c r="F40" s="134">
        <f>ROUND((SUM(BH108:BH109) + SUM(BH131:BH193)),  2)</f>
        <v>0</v>
      </c>
      <c r="G40" s="33"/>
      <c r="H40" s="33"/>
      <c r="I40" s="135">
        <v>0.15</v>
      </c>
      <c r="J40" s="134">
        <f>0</f>
        <v>0</v>
      </c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45" hidden="1" customHeight="1">
      <c r="A41" s="33"/>
      <c r="B41" s="36"/>
      <c r="C41" s="33"/>
      <c r="D41" s="33"/>
      <c r="E41" s="122" t="s">
        <v>45</v>
      </c>
      <c r="F41" s="134">
        <f>ROUND((SUM(BI108:BI109) + SUM(BI131:BI193)),  2)</f>
        <v>0</v>
      </c>
      <c r="G41" s="33"/>
      <c r="H41" s="33"/>
      <c r="I41" s="135">
        <v>0</v>
      </c>
      <c r="J41" s="134">
        <f>0</f>
        <v>0</v>
      </c>
      <c r="K41" s="33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6.9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35" customHeight="1">
      <c r="A43" s="33"/>
      <c r="B43" s="36"/>
      <c r="C43" s="136"/>
      <c r="D43" s="137" t="s">
        <v>46</v>
      </c>
      <c r="E43" s="138"/>
      <c r="F43" s="138"/>
      <c r="G43" s="139" t="s">
        <v>47</v>
      </c>
      <c r="H43" s="140" t="s">
        <v>48</v>
      </c>
      <c r="I43" s="138"/>
      <c r="J43" s="141">
        <f>SUM(J34:J41)</f>
        <v>332296.2</v>
      </c>
      <c r="K43" s="142"/>
      <c r="L43" s="50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45" customHeight="1">
      <c r="A44" s="33"/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50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2"/>
      <c r="C86" s="29" t="s">
        <v>111</v>
      </c>
      <c r="D86" s="23"/>
      <c r="E86" s="23"/>
      <c r="F86" s="23"/>
      <c r="G86" s="23"/>
      <c r="H86" s="23"/>
      <c r="I86" s="23"/>
      <c r="J86" s="23"/>
      <c r="K86" s="23"/>
      <c r="L86" s="21"/>
    </row>
    <row r="87" spans="1:31" s="2" customFormat="1" ht="16.5" customHeight="1">
      <c r="A87" s="33"/>
      <c r="B87" s="34"/>
      <c r="C87" s="35"/>
      <c r="D87" s="35"/>
      <c r="E87" s="314" t="s">
        <v>536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9" t="s">
        <v>537</v>
      </c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5"/>
      <c r="D89" s="35"/>
      <c r="E89" s="302" t="str">
        <f>E11</f>
        <v>SO-02C - Podkroví</v>
      </c>
      <c r="F89" s="316"/>
      <c r="G89" s="316"/>
      <c r="H89" s="316"/>
      <c r="I89" s="35"/>
      <c r="J89" s="35"/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9" t="s">
        <v>18</v>
      </c>
      <c r="D91" s="35"/>
      <c r="E91" s="35"/>
      <c r="F91" s="27" t="str">
        <f>F14</f>
        <v>Loděnice</v>
      </c>
      <c r="G91" s="35"/>
      <c r="H91" s="35"/>
      <c r="I91" s="29" t="s">
        <v>20</v>
      </c>
      <c r="J91" s="65" t="str">
        <f>IF(J14="","",J14)</f>
        <v>9. 11. 2019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9" t="s">
        <v>22</v>
      </c>
      <c r="D93" s="35"/>
      <c r="E93" s="35"/>
      <c r="F93" s="27" t="str">
        <f>E17</f>
        <v>Obec Loděnice</v>
      </c>
      <c r="G93" s="35"/>
      <c r="H93" s="35"/>
      <c r="I93" s="29" t="s">
        <v>28</v>
      </c>
      <c r="J93" s="30" t="str">
        <f>E23</f>
        <v xml:space="preserve"> </v>
      </c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9" t="s">
        <v>26</v>
      </c>
      <c r="D94" s="35"/>
      <c r="E94" s="35"/>
      <c r="F94" s="27" t="str">
        <f>IF(E20="","",E20)</f>
        <v xml:space="preserve"> </v>
      </c>
      <c r="G94" s="35"/>
      <c r="H94" s="35"/>
      <c r="I94" s="29" t="s">
        <v>30</v>
      </c>
      <c r="J94" s="30" t="str">
        <f>E26</f>
        <v>Zdeněk Drda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54" t="s">
        <v>116</v>
      </c>
      <c r="D96" s="116"/>
      <c r="E96" s="116"/>
      <c r="F96" s="116"/>
      <c r="G96" s="116"/>
      <c r="H96" s="116"/>
      <c r="I96" s="116"/>
      <c r="J96" s="155" t="s">
        <v>117</v>
      </c>
      <c r="K96" s="116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50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56" t="s">
        <v>118</v>
      </c>
      <c r="D98" s="35"/>
      <c r="E98" s="35"/>
      <c r="F98" s="35"/>
      <c r="G98" s="35"/>
      <c r="H98" s="35"/>
      <c r="I98" s="35"/>
      <c r="J98" s="83">
        <f>J131</f>
        <v>274624.96000000002</v>
      </c>
      <c r="K98" s="35"/>
      <c r="L98" s="50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119</v>
      </c>
    </row>
    <row r="99" spans="1:47" s="9" customFormat="1" ht="24.95" customHeight="1">
      <c r="B99" s="157"/>
      <c r="C99" s="158"/>
      <c r="D99" s="159" t="s">
        <v>120</v>
      </c>
      <c r="E99" s="160"/>
      <c r="F99" s="160"/>
      <c r="G99" s="160"/>
      <c r="H99" s="160"/>
      <c r="I99" s="160"/>
      <c r="J99" s="161">
        <f>J132</f>
        <v>30273.83</v>
      </c>
      <c r="K99" s="158"/>
      <c r="L99" s="162"/>
    </row>
    <row r="100" spans="1:47" s="10" customFormat="1" ht="19.899999999999999" customHeight="1">
      <c r="B100" s="163"/>
      <c r="C100" s="103"/>
      <c r="D100" s="164" t="s">
        <v>125</v>
      </c>
      <c r="E100" s="165"/>
      <c r="F100" s="165"/>
      <c r="G100" s="165"/>
      <c r="H100" s="165"/>
      <c r="I100" s="165"/>
      <c r="J100" s="166">
        <f>J133</f>
        <v>7395.55</v>
      </c>
      <c r="K100" s="103"/>
      <c r="L100" s="167"/>
    </row>
    <row r="101" spans="1:47" s="10" customFormat="1" ht="19.899999999999999" customHeight="1">
      <c r="B101" s="163"/>
      <c r="C101" s="103"/>
      <c r="D101" s="164" t="s">
        <v>539</v>
      </c>
      <c r="E101" s="165"/>
      <c r="F101" s="165"/>
      <c r="G101" s="165"/>
      <c r="H101" s="165"/>
      <c r="I101" s="165"/>
      <c r="J101" s="166">
        <f>J143</f>
        <v>2489.62</v>
      </c>
      <c r="K101" s="103"/>
      <c r="L101" s="167"/>
    </row>
    <row r="102" spans="1:47" s="10" customFormat="1" ht="19.899999999999999" customHeight="1">
      <c r="B102" s="163"/>
      <c r="C102" s="103"/>
      <c r="D102" s="164" t="s">
        <v>127</v>
      </c>
      <c r="E102" s="165"/>
      <c r="F102" s="165"/>
      <c r="G102" s="165"/>
      <c r="H102" s="165"/>
      <c r="I102" s="165"/>
      <c r="J102" s="166">
        <f>J150</f>
        <v>1502.85</v>
      </c>
      <c r="K102" s="103"/>
      <c r="L102" s="167"/>
    </row>
    <row r="103" spans="1:47" s="10" customFormat="1" ht="19.899999999999999" customHeight="1">
      <c r="B103" s="163"/>
      <c r="C103" s="103"/>
      <c r="D103" s="164" t="s">
        <v>126</v>
      </c>
      <c r="E103" s="165"/>
      <c r="F103" s="165"/>
      <c r="G103" s="165"/>
      <c r="H103" s="165"/>
      <c r="I103" s="165"/>
      <c r="J103" s="166">
        <f>J152</f>
        <v>18885.810000000001</v>
      </c>
      <c r="K103" s="103"/>
      <c r="L103" s="167"/>
    </row>
    <row r="104" spans="1:47" s="9" customFormat="1" ht="24.95" customHeight="1">
      <c r="B104" s="157"/>
      <c r="C104" s="158"/>
      <c r="D104" s="159" t="s">
        <v>128</v>
      </c>
      <c r="E104" s="160"/>
      <c r="F104" s="160"/>
      <c r="G104" s="160"/>
      <c r="H104" s="160"/>
      <c r="I104" s="160"/>
      <c r="J104" s="161">
        <f>J168</f>
        <v>244351.13000000003</v>
      </c>
      <c r="K104" s="158"/>
      <c r="L104" s="162"/>
    </row>
    <row r="105" spans="1:47" s="10" customFormat="1" ht="19.899999999999999" customHeight="1">
      <c r="B105" s="163"/>
      <c r="C105" s="103"/>
      <c r="D105" s="164" t="s">
        <v>540</v>
      </c>
      <c r="E105" s="165"/>
      <c r="F105" s="165"/>
      <c r="G105" s="165"/>
      <c r="H105" s="165"/>
      <c r="I105" s="165"/>
      <c r="J105" s="166">
        <f>J169</f>
        <v>244351.13000000003</v>
      </c>
      <c r="K105" s="103"/>
      <c r="L105" s="167"/>
    </row>
    <row r="106" spans="1:47" s="2" customFormat="1" ht="21.75" customHeight="1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47" s="2" customFormat="1" ht="6.95" customHeight="1">
      <c r="A107" s="33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47" s="2" customFormat="1" ht="29.25" customHeight="1">
      <c r="A108" s="33"/>
      <c r="B108" s="34"/>
      <c r="C108" s="156" t="s">
        <v>132</v>
      </c>
      <c r="D108" s="35"/>
      <c r="E108" s="35"/>
      <c r="F108" s="35"/>
      <c r="G108" s="35"/>
      <c r="H108" s="35"/>
      <c r="I108" s="35"/>
      <c r="J108" s="168">
        <v>0</v>
      </c>
      <c r="K108" s="35"/>
      <c r="L108" s="50"/>
      <c r="N108" s="169" t="s">
        <v>40</v>
      </c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18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29.25" customHeight="1">
      <c r="A110" s="33"/>
      <c r="B110" s="34"/>
      <c r="C110" s="115" t="s">
        <v>109</v>
      </c>
      <c r="D110" s="116"/>
      <c r="E110" s="116"/>
      <c r="F110" s="116"/>
      <c r="G110" s="116"/>
      <c r="H110" s="116"/>
      <c r="I110" s="116"/>
      <c r="J110" s="117">
        <f>ROUND(J98+J108,2)</f>
        <v>274624.96000000002</v>
      </c>
      <c r="K110" s="116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6.95" customHeight="1">
      <c r="A111" s="3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5" spans="1:31" s="2" customFormat="1" ht="6.95" customHeight="1">
      <c r="A115" s="33"/>
      <c r="B115" s="55"/>
      <c r="C115" s="56"/>
      <c r="D115" s="56"/>
      <c r="E115" s="56"/>
      <c r="F115" s="56"/>
      <c r="G115" s="56"/>
      <c r="H115" s="56"/>
      <c r="I115" s="56"/>
      <c r="J115" s="56"/>
      <c r="K115" s="56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24.95" customHeight="1">
      <c r="A116" s="33"/>
      <c r="B116" s="34"/>
      <c r="C116" s="24" t="s">
        <v>133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2" customHeight="1">
      <c r="A118" s="33"/>
      <c r="B118" s="34"/>
      <c r="C118" s="29" t="s">
        <v>14</v>
      </c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6.5" customHeight="1">
      <c r="A119" s="33"/>
      <c r="B119" s="34"/>
      <c r="C119" s="35"/>
      <c r="D119" s="35"/>
      <c r="E119" s="314" t="str">
        <f>E7</f>
        <v>Orientační ocenění podle THÚ - budova Obecního úřadu</v>
      </c>
      <c r="F119" s="315"/>
      <c r="G119" s="315"/>
      <c r="H119" s="31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1" customFormat="1" ht="12" customHeight="1">
      <c r="B120" s="22"/>
      <c r="C120" s="29" t="s">
        <v>111</v>
      </c>
      <c r="D120" s="23"/>
      <c r="E120" s="23"/>
      <c r="F120" s="23"/>
      <c r="G120" s="23"/>
      <c r="H120" s="23"/>
      <c r="I120" s="23"/>
      <c r="J120" s="23"/>
      <c r="K120" s="23"/>
      <c r="L120" s="21"/>
    </row>
    <row r="121" spans="1:31" s="2" customFormat="1" ht="16.5" customHeight="1">
      <c r="A121" s="33"/>
      <c r="B121" s="34"/>
      <c r="C121" s="35"/>
      <c r="D121" s="35"/>
      <c r="E121" s="314" t="s">
        <v>536</v>
      </c>
      <c r="F121" s="316"/>
      <c r="G121" s="316"/>
      <c r="H121" s="316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>
      <c r="A122" s="33"/>
      <c r="B122" s="34"/>
      <c r="C122" s="29" t="s">
        <v>537</v>
      </c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>
      <c r="A123" s="33"/>
      <c r="B123" s="34"/>
      <c r="C123" s="35"/>
      <c r="D123" s="35"/>
      <c r="E123" s="302" t="str">
        <f>E11</f>
        <v>SO-02C - Podkroví</v>
      </c>
      <c r="F123" s="316"/>
      <c r="G123" s="316"/>
      <c r="H123" s="316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2" customHeight="1">
      <c r="A125" s="33"/>
      <c r="B125" s="34"/>
      <c r="C125" s="29" t="s">
        <v>18</v>
      </c>
      <c r="D125" s="35"/>
      <c r="E125" s="35"/>
      <c r="F125" s="27" t="str">
        <f>F14</f>
        <v>Loděnice</v>
      </c>
      <c r="G125" s="35"/>
      <c r="H125" s="35"/>
      <c r="I125" s="29" t="s">
        <v>20</v>
      </c>
      <c r="J125" s="65" t="str">
        <f>IF(J14="","",J14)</f>
        <v>9. 11. 2019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9" t="s">
        <v>22</v>
      </c>
      <c r="D127" s="35"/>
      <c r="E127" s="35"/>
      <c r="F127" s="27" t="str">
        <f>E17</f>
        <v>Obec Loděnice</v>
      </c>
      <c r="G127" s="35"/>
      <c r="H127" s="35"/>
      <c r="I127" s="29" t="s">
        <v>28</v>
      </c>
      <c r="J127" s="30" t="str">
        <f>E23</f>
        <v xml:space="preserve"> </v>
      </c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5.2" customHeight="1">
      <c r="A128" s="33"/>
      <c r="B128" s="34"/>
      <c r="C128" s="29" t="s">
        <v>26</v>
      </c>
      <c r="D128" s="35"/>
      <c r="E128" s="35"/>
      <c r="F128" s="27" t="str">
        <f>IF(E20="","",E20)</f>
        <v xml:space="preserve"> </v>
      </c>
      <c r="G128" s="35"/>
      <c r="H128" s="35"/>
      <c r="I128" s="29" t="s">
        <v>30</v>
      </c>
      <c r="J128" s="30" t="str">
        <f>E26</f>
        <v>Zdeněk Drda</v>
      </c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0.35" customHeight="1">
      <c r="A129" s="33"/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11" customFormat="1" ht="29.25" customHeight="1">
      <c r="A130" s="170"/>
      <c r="B130" s="171"/>
      <c r="C130" s="172" t="s">
        <v>134</v>
      </c>
      <c r="D130" s="173" t="s">
        <v>61</v>
      </c>
      <c r="E130" s="173" t="s">
        <v>57</v>
      </c>
      <c r="F130" s="173" t="s">
        <v>58</v>
      </c>
      <c r="G130" s="173" t="s">
        <v>135</v>
      </c>
      <c r="H130" s="173" t="s">
        <v>136</v>
      </c>
      <c r="I130" s="173" t="s">
        <v>137</v>
      </c>
      <c r="J130" s="173" t="s">
        <v>117</v>
      </c>
      <c r="K130" s="174" t="s">
        <v>138</v>
      </c>
      <c r="L130" s="175"/>
      <c r="M130" s="74" t="s">
        <v>1</v>
      </c>
      <c r="N130" s="75" t="s">
        <v>40</v>
      </c>
      <c r="O130" s="75" t="s">
        <v>139</v>
      </c>
      <c r="P130" s="75" t="s">
        <v>140</v>
      </c>
      <c r="Q130" s="75" t="s">
        <v>141</v>
      </c>
      <c r="R130" s="75" t="s">
        <v>142</v>
      </c>
      <c r="S130" s="75" t="s">
        <v>143</v>
      </c>
      <c r="T130" s="76" t="s">
        <v>144</v>
      </c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</row>
    <row r="131" spans="1:65" s="2" customFormat="1" ht="22.9" customHeight="1">
      <c r="A131" s="33"/>
      <c r="B131" s="34"/>
      <c r="C131" s="81" t="s">
        <v>145</v>
      </c>
      <c r="D131" s="35"/>
      <c r="E131" s="35"/>
      <c r="F131" s="35"/>
      <c r="G131" s="35"/>
      <c r="H131" s="35"/>
      <c r="I131" s="35"/>
      <c r="J131" s="176">
        <f>BK131</f>
        <v>274624.96000000002</v>
      </c>
      <c r="K131" s="35"/>
      <c r="L131" s="36"/>
      <c r="M131" s="77"/>
      <c r="N131" s="177"/>
      <c r="O131" s="78"/>
      <c r="P131" s="178">
        <f>P132+P168</f>
        <v>135.097803</v>
      </c>
      <c r="Q131" s="78"/>
      <c r="R131" s="178">
        <f>R132+R168</f>
        <v>0.85704723999999999</v>
      </c>
      <c r="S131" s="78"/>
      <c r="T131" s="179">
        <f>T132+T168</f>
        <v>1.1650480000000001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8" t="s">
        <v>75</v>
      </c>
      <c r="AU131" s="18" t="s">
        <v>119</v>
      </c>
      <c r="BK131" s="180">
        <f>BK132+BK168</f>
        <v>274624.96000000002</v>
      </c>
    </row>
    <row r="132" spans="1:65" s="12" customFormat="1" ht="25.9" customHeight="1">
      <c r="B132" s="181"/>
      <c r="C132" s="182"/>
      <c r="D132" s="183" t="s">
        <v>75</v>
      </c>
      <c r="E132" s="184" t="s">
        <v>146</v>
      </c>
      <c r="F132" s="184" t="s">
        <v>147</v>
      </c>
      <c r="G132" s="182"/>
      <c r="H132" s="182"/>
      <c r="I132" s="182"/>
      <c r="J132" s="185">
        <f>BK132</f>
        <v>30273.83</v>
      </c>
      <c r="K132" s="182"/>
      <c r="L132" s="186"/>
      <c r="M132" s="187"/>
      <c r="N132" s="188"/>
      <c r="O132" s="188"/>
      <c r="P132" s="189">
        <f>P133+P143+P150+P152</f>
        <v>79.024203</v>
      </c>
      <c r="Q132" s="188"/>
      <c r="R132" s="189">
        <f>R133+R143+R150+R152</f>
        <v>0.38137791999999998</v>
      </c>
      <c r="S132" s="188"/>
      <c r="T132" s="190">
        <f>T133+T143+T150+T152</f>
        <v>1.115048</v>
      </c>
      <c r="AR132" s="191" t="s">
        <v>84</v>
      </c>
      <c r="AT132" s="192" t="s">
        <v>75</v>
      </c>
      <c r="AU132" s="192" t="s">
        <v>76</v>
      </c>
      <c r="AY132" s="191" t="s">
        <v>148</v>
      </c>
      <c r="BK132" s="193">
        <f>BK133+BK143+BK150+BK152</f>
        <v>30273.83</v>
      </c>
    </row>
    <row r="133" spans="1:65" s="12" customFormat="1" ht="22.9" customHeight="1">
      <c r="B133" s="181"/>
      <c r="C133" s="182"/>
      <c r="D133" s="183" t="s">
        <v>75</v>
      </c>
      <c r="E133" s="194" t="s">
        <v>180</v>
      </c>
      <c r="F133" s="194" t="s">
        <v>253</v>
      </c>
      <c r="G133" s="182"/>
      <c r="H133" s="182"/>
      <c r="I133" s="182"/>
      <c r="J133" s="195">
        <f>BK133</f>
        <v>7395.55</v>
      </c>
      <c r="K133" s="182"/>
      <c r="L133" s="186"/>
      <c r="M133" s="187"/>
      <c r="N133" s="188"/>
      <c r="O133" s="188"/>
      <c r="P133" s="189">
        <f>SUM(P134:P142)</f>
        <v>14.802019999999999</v>
      </c>
      <c r="Q133" s="188"/>
      <c r="R133" s="189">
        <f>SUM(R134:R142)</f>
        <v>0.36682791999999997</v>
      </c>
      <c r="S133" s="188"/>
      <c r="T133" s="190">
        <f>SUM(T134:T142)</f>
        <v>0</v>
      </c>
      <c r="AR133" s="191" t="s">
        <v>84</v>
      </c>
      <c r="AT133" s="192" t="s">
        <v>75</v>
      </c>
      <c r="AU133" s="192" t="s">
        <v>84</v>
      </c>
      <c r="AY133" s="191" t="s">
        <v>148</v>
      </c>
      <c r="BK133" s="193">
        <f>SUM(BK134:BK142)</f>
        <v>7395.55</v>
      </c>
    </row>
    <row r="134" spans="1:65" s="2" customFormat="1" ht="24" customHeight="1">
      <c r="A134" s="33"/>
      <c r="B134" s="34"/>
      <c r="C134" s="196" t="s">
        <v>84</v>
      </c>
      <c r="D134" s="196" t="s">
        <v>150</v>
      </c>
      <c r="E134" s="197" t="s">
        <v>542</v>
      </c>
      <c r="F134" s="198" t="s">
        <v>543</v>
      </c>
      <c r="G134" s="199" t="s">
        <v>153</v>
      </c>
      <c r="H134" s="200">
        <v>10.923999999999999</v>
      </c>
      <c r="I134" s="201">
        <v>677</v>
      </c>
      <c r="J134" s="201">
        <f>ROUND(I134*H134,2)</f>
        <v>7395.55</v>
      </c>
      <c r="K134" s="198" t="s">
        <v>251</v>
      </c>
      <c r="L134" s="36"/>
      <c r="M134" s="202" t="s">
        <v>1</v>
      </c>
      <c r="N134" s="203" t="s">
        <v>41</v>
      </c>
      <c r="O134" s="204">
        <v>1.355</v>
      </c>
      <c r="P134" s="204">
        <f>O134*H134</f>
        <v>14.802019999999999</v>
      </c>
      <c r="Q134" s="204">
        <v>3.3579999999999999E-2</v>
      </c>
      <c r="R134" s="204">
        <f>Q134*H134</f>
        <v>0.36682791999999997</v>
      </c>
      <c r="S134" s="204">
        <v>0</v>
      </c>
      <c r="T134" s="205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06" t="s">
        <v>155</v>
      </c>
      <c r="AT134" s="206" t="s">
        <v>150</v>
      </c>
      <c r="AU134" s="206" t="s">
        <v>86</v>
      </c>
      <c r="AY134" s="18" t="s">
        <v>148</v>
      </c>
      <c r="BE134" s="207">
        <f>IF(N134="základní",J134,0)</f>
        <v>7395.55</v>
      </c>
      <c r="BF134" s="207">
        <f>IF(N134="snížená",J134,0)</f>
        <v>0</v>
      </c>
      <c r="BG134" s="207">
        <f>IF(N134="zákl. přenesená",J134,0)</f>
        <v>0</v>
      </c>
      <c r="BH134" s="207">
        <f>IF(N134="sníž. přenesená",J134,0)</f>
        <v>0</v>
      </c>
      <c r="BI134" s="207">
        <f>IF(N134="nulová",J134,0)</f>
        <v>0</v>
      </c>
      <c r="BJ134" s="18" t="s">
        <v>84</v>
      </c>
      <c r="BK134" s="207">
        <f>ROUND(I134*H134,2)</f>
        <v>7395.55</v>
      </c>
      <c r="BL134" s="18" t="s">
        <v>155</v>
      </c>
      <c r="BM134" s="206" t="s">
        <v>678</v>
      </c>
    </row>
    <row r="135" spans="1:65" s="14" customFormat="1" ht="11.25">
      <c r="B135" s="218"/>
      <c r="C135" s="219"/>
      <c r="D135" s="210" t="s">
        <v>157</v>
      </c>
      <c r="E135" s="220" t="s">
        <v>1</v>
      </c>
      <c r="F135" s="221" t="s">
        <v>545</v>
      </c>
      <c r="G135" s="219"/>
      <c r="H135" s="222">
        <v>4.0679999999999996</v>
      </c>
      <c r="I135" s="219"/>
      <c r="J135" s="219"/>
      <c r="K135" s="219"/>
      <c r="L135" s="223"/>
      <c r="M135" s="224"/>
      <c r="N135" s="225"/>
      <c r="O135" s="225"/>
      <c r="P135" s="225"/>
      <c r="Q135" s="225"/>
      <c r="R135" s="225"/>
      <c r="S135" s="225"/>
      <c r="T135" s="226"/>
      <c r="AT135" s="227" t="s">
        <v>157</v>
      </c>
      <c r="AU135" s="227" t="s">
        <v>86</v>
      </c>
      <c r="AV135" s="14" t="s">
        <v>86</v>
      </c>
      <c r="AW135" s="14" t="s">
        <v>29</v>
      </c>
      <c r="AX135" s="14" t="s">
        <v>76</v>
      </c>
      <c r="AY135" s="227" t="s">
        <v>148</v>
      </c>
    </row>
    <row r="136" spans="1:65" s="14" customFormat="1" ht="11.25">
      <c r="B136" s="218"/>
      <c r="C136" s="219"/>
      <c r="D136" s="210" t="s">
        <v>157</v>
      </c>
      <c r="E136" s="220" t="s">
        <v>1</v>
      </c>
      <c r="F136" s="221" t="s">
        <v>679</v>
      </c>
      <c r="G136" s="219"/>
      <c r="H136" s="222">
        <v>0.89800000000000002</v>
      </c>
      <c r="I136" s="219"/>
      <c r="J136" s="219"/>
      <c r="K136" s="219"/>
      <c r="L136" s="223"/>
      <c r="M136" s="224"/>
      <c r="N136" s="225"/>
      <c r="O136" s="225"/>
      <c r="P136" s="225"/>
      <c r="Q136" s="225"/>
      <c r="R136" s="225"/>
      <c r="S136" s="225"/>
      <c r="T136" s="226"/>
      <c r="AT136" s="227" t="s">
        <v>157</v>
      </c>
      <c r="AU136" s="227" t="s">
        <v>86</v>
      </c>
      <c r="AV136" s="14" t="s">
        <v>86</v>
      </c>
      <c r="AW136" s="14" t="s">
        <v>29</v>
      </c>
      <c r="AX136" s="14" t="s">
        <v>76</v>
      </c>
      <c r="AY136" s="227" t="s">
        <v>148</v>
      </c>
    </row>
    <row r="137" spans="1:65" s="14" customFormat="1" ht="11.25">
      <c r="B137" s="218"/>
      <c r="C137" s="219"/>
      <c r="D137" s="210" t="s">
        <v>157</v>
      </c>
      <c r="E137" s="220" t="s">
        <v>1</v>
      </c>
      <c r="F137" s="221" t="s">
        <v>680</v>
      </c>
      <c r="G137" s="219"/>
      <c r="H137" s="222">
        <v>0.84</v>
      </c>
      <c r="I137" s="219"/>
      <c r="J137" s="219"/>
      <c r="K137" s="219"/>
      <c r="L137" s="223"/>
      <c r="M137" s="224"/>
      <c r="N137" s="225"/>
      <c r="O137" s="225"/>
      <c r="P137" s="225"/>
      <c r="Q137" s="225"/>
      <c r="R137" s="225"/>
      <c r="S137" s="225"/>
      <c r="T137" s="226"/>
      <c r="AT137" s="227" t="s">
        <v>157</v>
      </c>
      <c r="AU137" s="227" t="s">
        <v>86</v>
      </c>
      <c r="AV137" s="14" t="s">
        <v>86</v>
      </c>
      <c r="AW137" s="14" t="s">
        <v>29</v>
      </c>
      <c r="AX137" s="14" t="s">
        <v>76</v>
      </c>
      <c r="AY137" s="227" t="s">
        <v>148</v>
      </c>
    </row>
    <row r="138" spans="1:65" s="14" customFormat="1" ht="11.25">
      <c r="B138" s="218"/>
      <c r="C138" s="219"/>
      <c r="D138" s="210" t="s">
        <v>157</v>
      </c>
      <c r="E138" s="220" t="s">
        <v>1</v>
      </c>
      <c r="F138" s="221" t="s">
        <v>681</v>
      </c>
      <c r="G138" s="219"/>
      <c r="H138" s="222">
        <v>1.28</v>
      </c>
      <c r="I138" s="219"/>
      <c r="J138" s="219"/>
      <c r="K138" s="219"/>
      <c r="L138" s="223"/>
      <c r="M138" s="224"/>
      <c r="N138" s="225"/>
      <c r="O138" s="225"/>
      <c r="P138" s="225"/>
      <c r="Q138" s="225"/>
      <c r="R138" s="225"/>
      <c r="S138" s="225"/>
      <c r="T138" s="226"/>
      <c r="AT138" s="227" t="s">
        <v>157</v>
      </c>
      <c r="AU138" s="227" t="s">
        <v>86</v>
      </c>
      <c r="AV138" s="14" t="s">
        <v>86</v>
      </c>
      <c r="AW138" s="14" t="s">
        <v>29</v>
      </c>
      <c r="AX138" s="14" t="s">
        <v>76</v>
      </c>
      <c r="AY138" s="227" t="s">
        <v>148</v>
      </c>
    </row>
    <row r="139" spans="1:65" s="14" customFormat="1" ht="11.25">
      <c r="B139" s="218"/>
      <c r="C139" s="219"/>
      <c r="D139" s="210" t="s">
        <v>157</v>
      </c>
      <c r="E139" s="220" t="s">
        <v>1</v>
      </c>
      <c r="F139" s="221" t="s">
        <v>682</v>
      </c>
      <c r="G139" s="219"/>
      <c r="H139" s="222">
        <v>1.3120000000000001</v>
      </c>
      <c r="I139" s="219"/>
      <c r="J139" s="219"/>
      <c r="K139" s="219"/>
      <c r="L139" s="223"/>
      <c r="M139" s="224"/>
      <c r="N139" s="225"/>
      <c r="O139" s="225"/>
      <c r="P139" s="225"/>
      <c r="Q139" s="225"/>
      <c r="R139" s="225"/>
      <c r="S139" s="225"/>
      <c r="T139" s="226"/>
      <c r="AT139" s="227" t="s">
        <v>157</v>
      </c>
      <c r="AU139" s="227" t="s">
        <v>86</v>
      </c>
      <c r="AV139" s="14" t="s">
        <v>86</v>
      </c>
      <c r="AW139" s="14" t="s">
        <v>29</v>
      </c>
      <c r="AX139" s="14" t="s">
        <v>76</v>
      </c>
      <c r="AY139" s="227" t="s">
        <v>148</v>
      </c>
    </row>
    <row r="140" spans="1:65" s="14" customFormat="1" ht="11.25">
      <c r="B140" s="218"/>
      <c r="C140" s="219"/>
      <c r="D140" s="210" t="s">
        <v>157</v>
      </c>
      <c r="E140" s="220" t="s">
        <v>1</v>
      </c>
      <c r="F140" s="221" t="s">
        <v>683</v>
      </c>
      <c r="G140" s="219"/>
      <c r="H140" s="222">
        <v>1.08</v>
      </c>
      <c r="I140" s="219"/>
      <c r="J140" s="219"/>
      <c r="K140" s="219"/>
      <c r="L140" s="223"/>
      <c r="M140" s="224"/>
      <c r="N140" s="225"/>
      <c r="O140" s="225"/>
      <c r="P140" s="225"/>
      <c r="Q140" s="225"/>
      <c r="R140" s="225"/>
      <c r="S140" s="225"/>
      <c r="T140" s="226"/>
      <c r="AT140" s="227" t="s">
        <v>157</v>
      </c>
      <c r="AU140" s="227" t="s">
        <v>86</v>
      </c>
      <c r="AV140" s="14" t="s">
        <v>86</v>
      </c>
      <c r="AW140" s="14" t="s">
        <v>29</v>
      </c>
      <c r="AX140" s="14" t="s">
        <v>76</v>
      </c>
      <c r="AY140" s="227" t="s">
        <v>148</v>
      </c>
    </row>
    <row r="141" spans="1:65" s="14" customFormat="1" ht="11.25">
      <c r="B141" s="218"/>
      <c r="C141" s="219"/>
      <c r="D141" s="210" t="s">
        <v>157</v>
      </c>
      <c r="E141" s="220" t="s">
        <v>1</v>
      </c>
      <c r="F141" s="221" t="s">
        <v>684</v>
      </c>
      <c r="G141" s="219"/>
      <c r="H141" s="222">
        <v>1.446</v>
      </c>
      <c r="I141" s="219"/>
      <c r="J141" s="219"/>
      <c r="K141" s="219"/>
      <c r="L141" s="223"/>
      <c r="M141" s="224"/>
      <c r="N141" s="225"/>
      <c r="O141" s="225"/>
      <c r="P141" s="225"/>
      <c r="Q141" s="225"/>
      <c r="R141" s="225"/>
      <c r="S141" s="225"/>
      <c r="T141" s="226"/>
      <c r="AT141" s="227" t="s">
        <v>157</v>
      </c>
      <c r="AU141" s="227" t="s">
        <v>86</v>
      </c>
      <c r="AV141" s="14" t="s">
        <v>86</v>
      </c>
      <c r="AW141" s="14" t="s">
        <v>29</v>
      </c>
      <c r="AX141" s="14" t="s">
        <v>76</v>
      </c>
      <c r="AY141" s="227" t="s">
        <v>148</v>
      </c>
    </row>
    <row r="142" spans="1:65" s="15" customFormat="1" ht="11.25">
      <c r="B142" s="228"/>
      <c r="C142" s="229"/>
      <c r="D142" s="210" t="s">
        <v>157</v>
      </c>
      <c r="E142" s="230" t="s">
        <v>1</v>
      </c>
      <c r="F142" s="231" t="s">
        <v>162</v>
      </c>
      <c r="G142" s="229"/>
      <c r="H142" s="232">
        <v>10.923999999999999</v>
      </c>
      <c r="I142" s="229"/>
      <c r="J142" s="229"/>
      <c r="K142" s="229"/>
      <c r="L142" s="233"/>
      <c r="M142" s="234"/>
      <c r="N142" s="235"/>
      <c r="O142" s="235"/>
      <c r="P142" s="235"/>
      <c r="Q142" s="235"/>
      <c r="R142" s="235"/>
      <c r="S142" s="235"/>
      <c r="T142" s="236"/>
      <c r="AT142" s="237" t="s">
        <v>157</v>
      </c>
      <c r="AU142" s="237" t="s">
        <v>86</v>
      </c>
      <c r="AV142" s="15" t="s">
        <v>155</v>
      </c>
      <c r="AW142" s="15" t="s">
        <v>29</v>
      </c>
      <c r="AX142" s="15" t="s">
        <v>84</v>
      </c>
      <c r="AY142" s="237" t="s">
        <v>148</v>
      </c>
    </row>
    <row r="143" spans="1:65" s="12" customFormat="1" ht="22.9" customHeight="1">
      <c r="B143" s="181"/>
      <c r="C143" s="182"/>
      <c r="D143" s="183" t="s">
        <v>75</v>
      </c>
      <c r="E143" s="194" t="s">
        <v>570</v>
      </c>
      <c r="F143" s="194" t="s">
        <v>571</v>
      </c>
      <c r="G143" s="182"/>
      <c r="H143" s="182"/>
      <c r="I143" s="182"/>
      <c r="J143" s="195">
        <f>BK143</f>
        <v>2489.62</v>
      </c>
      <c r="K143" s="182"/>
      <c r="L143" s="186"/>
      <c r="M143" s="187"/>
      <c r="N143" s="188"/>
      <c r="O143" s="188"/>
      <c r="P143" s="189">
        <f>SUM(P144:P149)</f>
        <v>3.1746250000000003</v>
      </c>
      <c r="Q143" s="188"/>
      <c r="R143" s="189">
        <f>SUM(R144:R149)</f>
        <v>0</v>
      </c>
      <c r="S143" s="188"/>
      <c r="T143" s="190">
        <f>SUM(T144:T149)</f>
        <v>0</v>
      </c>
      <c r="AR143" s="191" t="s">
        <v>84</v>
      </c>
      <c r="AT143" s="192" t="s">
        <v>75</v>
      </c>
      <c r="AU143" s="192" t="s">
        <v>84</v>
      </c>
      <c r="AY143" s="191" t="s">
        <v>148</v>
      </c>
      <c r="BK143" s="193">
        <f>SUM(BK144:BK149)</f>
        <v>2489.62</v>
      </c>
    </row>
    <row r="144" spans="1:65" s="2" customFormat="1" ht="24" customHeight="1">
      <c r="A144" s="33"/>
      <c r="B144" s="34"/>
      <c r="C144" s="196" t="s">
        <v>86</v>
      </c>
      <c r="D144" s="196" t="s">
        <v>150</v>
      </c>
      <c r="E144" s="197" t="s">
        <v>572</v>
      </c>
      <c r="F144" s="198" t="s">
        <v>573</v>
      </c>
      <c r="G144" s="199" t="s">
        <v>204</v>
      </c>
      <c r="H144" s="200">
        <v>1.165</v>
      </c>
      <c r="I144" s="201">
        <v>651</v>
      </c>
      <c r="J144" s="201">
        <f>ROUND(I144*H144,2)</f>
        <v>758.42</v>
      </c>
      <c r="K144" s="198" t="s">
        <v>251</v>
      </c>
      <c r="L144" s="36"/>
      <c r="M144" s="202" t="s">
        <v>1</v>
      </c>
      <c r="N144" s="203" t="s">
        <v>41</v>
      </c>
      <c r="O144" s="204">
        <v>2.42</v>
      </c>
      <c r="P144" s="204">
        <f>O144*H144</f>
        <v>2.8193000000000001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206" t="s">
        <v>155</v>
      </c>
      <c r="AT144" s="206" t="s">
        <v>150</v>
      </c>
      <c r="AU144" s="206" t="s">
        <v>86</v>
      </c>
      <c r="AY144" s="18" t="s">
        <v>148</v>
      </c>
      <c r="BE144" s="207">
        <f>IF(N144="základní",J144,0)</f>
        <v>758.42</v>
      </c>
      <c r="BF144" s="207">
        <f>IF(N144="snížená",J144,0)</f>
        <v>0</v>
      </c>
      <c r="BG144" s="207">
        <f>IF(N144="zákl. přenesená",J144,0)</f>
        <v>0</v>
      </c>
      <c r="BH144" s="207">
        <f>IF(N144="sníž. přenesená",J144,0)</f>
        <v>0</v>
      </c>
      <c r="BI144" s="207">
        <f>IF(N144="nulová",J144,0)</f>
        <v>0</v>
      </c>
      <c r="BJ144" s="18" t="s">
        <v>84</v>
      </c>
      <c r="BK144" s="207">
        <f>ROUND(I144*H144,2)</f>
        <v>758.42</v>
      </c>
      <c r="BL144" s="18" t="s">
        <v>155</v>
      </c>
      <c r="BM144" s="206" t="s">
        <v>685</v>
      </c>
    </row>
    <row r="145" spans="1:65" s="2" customFormat="1" ht="24" customHeight="1">
      <c r="A145" s="33"/>
      <c r="B145" s="34"/>
      <c r="C145" s="196" t="s">
        <v>167</v>
      </c>
      <c r="D145" s="196" t="s">
        <v>150</v>
      </c>
      <c r="E145" s="197" t="s">
        <v>575</v>
      </c>
      <c r="F145" s="198" t="s">
        <v>576</v>
      </c>
      <c r="G145" s="199" t="s">
        <v>204</v>
      </c>
      <c r="H145" s="200">
        <v>1.165</v>
      </c>
      <c r="I145" s="201">
        <v>239</v>
      </c>
      <c r="J145" s="201">
        <f>ROUND(I145*H145,2)</f>
        <v>278.44</v>
      </c>
      <c r="K145" s="198" t="s">
        <v>251</v>
      </c>
      <c r="L145" s="36"/>
      <c r="M145" s="202" t="s">
        <v>1</v>
      </c>
      <c r="N145" s="203" t="s">
        <v>41</v>
      </c>
      <c r="O145" s="204">
        <v>0.125</v>
      </c>
      <c r="P145" s="204">
        <f>O145*H145</f>
        <v>0.145625</v>
      </c>
      <c r="Q145" s="204">
        <v>0</v>
      </c>
      <c r="R145" s="204">
        <f>Q145*H145</f>
        <v>0</v>
      </c>
      <c r="S145" s="204">
        <v>0</v>
      </c>
      <c r="T145" s="205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206" t="s">
        <v>155</v>
      </c>
      <c r="AT145" s="206" t="s">
        <v>150</v>
      </c>
      <c r="AU145" s="206" t="s">
        <v>86</v>
      </c>
      <c r="AY145" s="18" t="s">
        <v>148</v>
      </c>
      <c r="BE145" s="207">
        <f>IF(N145="základní",J145,0)</f>
        <v>278.44</v>
      </c>
      <c r="BF145" s="207">
        <f>IF(N145="snížená",J145,0)</f>
        <v>0</v>
      </c>
      <c r="BG145" s="207">
        <f>IF(N145="zákl. přenesená",J145,0)</f>
        <v>0</v>
      </c>
      <c r="BH145" s="207">
        <f>IF(N145="sníž. přenesená",J145,0)</f>
        <v>0</v>
      </c>
      <c r="BI145" s="207">
        <f>IF(N145="nulová",J145,0)</f>
        <v>0</v>
      </c>
      <c r="BJ145" s="18" t="s">
        <v>84</v>
      </c>
      <c r="BK145" s="207">
        <f>ROUND(I145*H145,2)</f>
        <v>278.44</v>
      </c>
      <c r="BL145" s="18" t="s">
        <v>155</v>
      </c>
      <c r="BM145" s="206" t="s">
        <v>686</v>
      </c>
    </row>
    <row r="146" spans="1:65" s="2" customFormat="1" ht="24" customHeight="1">
      <c r="A146" s="33"/>
      <c r="B146" s="34"/>
      <c r="C146" s="196" t="s">
        <v>155</v>
      </c>
      <c r="D146" s="196" t="s">
        <v>150</v>
      </c>
      <c r="E146" s="197" t="s">
        <v>578</v>
      </c>
      <c r="F146" s="198" t="s">
        <v>579</v>
      </c>
      <c r="G146" s="199" t="s">
        <v>204</v>
      </c>
      <c r="H146" s="200">
        <v>34.950000000000003</v>
      </c>
      <c r="I146" s="201">
        <v>10.4</v>
      </c>
      <c r="J146" s="201">
        <f>ROUND(I146*H146,2)</f>
        <v>363.48</v>
      </c>
      <c r="K146" s="198" t="s">
        <v>251</v>
      </c>
      <c r="L146" s="36"/>
      <c r="M146" s="202" t="s">
        <v>1</v>
      </c>
      <c r="N146" s="203" t="s">
        <v>41</v>
      </c>
      <c r="O146" s="204">
        <v>6.0000000000000001E-3</v>
      </c>
      <c r="P146" s="204">
        <f>O146*H146</f>
        <v>0.20970000000000003</v>
      </c>
      <c r="Q146" s="204">
        <v>0</v>
      </c>
      <c r="R146" s="204">
        <f>Q146*H146</f>
        <v>0</v>
      </c>
      <c r="S146" s="204">
        <v>0</v>
      </c>
      <c r="T146" s="205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206" t="s">
        <v>155</v>
      </c>
      <c r="AT146" s="206" t="s">
        <v>150</v>
      </c>
      <c r="AU146" s="206" t="s">
        <v>86</v>
      </c>
      <c r="AY146" s="18" t="s">
        <v>148</v>
      </c>
      <c r="BE146" s="207">
        <f>IF(N146="základní",J146,0)</f>
        <v>363.48</v>
      </c>
      <c r="BF146" s="207">
        <f>IF(N146="snížená",J146,0)</f>
        <v>0</v>
      </c>
      <c r="BG146" s="207">
        <f>IF(N146="zákl. přenesená",J146,0)</f>
        <v>0</v>
      </c>
      <c r="BH146" s="207">
        <f>IF(N146="sníž. přenesená",J146,0)</f>
        <v>0</v>
      </c>
      <c r="BI146" s="207">
        <f>IF(N146="nulová",J146,0)</f>
        <v>0</v>
      </c>
      <c r="BJ146" s="18" t="s">
        <v>84</v>
      </c>
      <c r="BK146" s="207">
        <f>ROUND(I146*H146,2)</f>
        <v>363.48</v>
      </c>
      <c r="BL146" s="18" t="s">
        <v>155</v>
      </c>
      <c r="BM146" s="206" t="s">
        <v>687</v>
      </c>
    </row>
    <row r="147" spans="1:65" s="14" customFormat="1" ht="11.25">
      <c r="B147" s="218"/>
      <c r="C147" s="219"/>
      <c r="D147" s="210" t="s">
        <v>157</v>
      </c>
      <c r="E147" s="220" t="s">
        <v>1</v>
      </c>
      <c r="F147" s="221" t="s">
        <v>688</v>
      </c>
      <c r="G147" s="219"/>
      <c r="H147" s="222">
        <v>34.950000000000003</v>
      </c>
      <c r="I147" s="219"/>
      <c r="J147" s="219"/>
      <c r="K147" s="219"/>
      <c r="L147" s="223"/>
      <c r="M147" s="224"/>
      <c r="N147" s="225"/>
      <c r="O147" s="225"/>
      <c r="P147" s="225"/>
      <c r="Q147" s="225"/>
      <c r="R147" s="225"/>
      <c r="S147" s="225"/>
      <c r="T147" s="226"/>
      <c r="AT147" s="227" t="s">
        <v>157</v>
      </c>
      <c r="AU147" s="227" t="s">
        <v>86</v>
      </c>
      <c r="AV147" s="14" t="s">
        <v>86</v>
      </c>
      <c r="AW147" s="14" t="s">
        <v>29</v>
      </c>
      <c r="AX147" s="14" t="s">
        <v>76</v>
      </c>
      <c r="AY147" s="227" t="s">
        <v>148</v>
      </c>
    </row>
    <row r="148" spans="1:65" s="15" customFormat="1" ht="11.25">
      <c r="B148" s="228"/>
      <c r="C148" s="229"/>
      <c r="D148" s="210" t="s">
        <v>157</v>
      </c>
      <c r="E148" s="230" t="s">
        <v>1</v>
      </c>
      <c r="F148" s="231" t="s">
        <v>162</v>
      </c>
      <c r="G148" s="229"/>
      <c r="H148" s="232">
        <v>34.950000000000003</v>
      </c>
      <c r="I148" s="229"/>
      <c r="J148" s="229"/>
      <c r="K148" s="229"/>
      <c r="L148" s="233"/>
      <c r="M148" s="234"/>
      <c r="N148" s="235"/>
      <c r="O148" s="235"/>
      <c r="P148" s="235"/>
      <c r="Q148" s="235"/>
      <c r="R148" s="235"/>
      <c r="S148" s="235"/>
      <c r="T148" s="236"/>
      <c r="AT148" s="237" t="s">
        <v>157</v>
      </c>
      <c r="AU148" s="237" t="s">
        <v>86</v>
      </c>
      <c r="AV148" s="15" t="s">
        <v>155</v>
      </c>
      <c r="AW148" s="15" t="s">
        <v>29</v>
      </c>
      <c r="AX148" s="15" t="s">
        <v>84</v>
      </c>
      <c r="AY148" s="237" t="s">
        <v>148</v>
      </c>
    </row>
    <row r="149" spans="1:65" s="2" customFormat="1" ht="48" customHeight="1">
      <c r="A149" s="33"/>
      <c r="B149" s="34"/>
      <c r="C149" s="196" t="s">
        <v>176</v>
      </c>
      <c r="D149" s="196" t="s">
        <v>150</v>
      </c>
      <c r="E149" s="197" t="s">
        <v>582</v>
      </c>
      <c r="F149" s="198" t="s">
        <v>583</v>
      </c>
      <c r="G149" s="199" t="s">
        <v>204</v>
      </c>
      <c r="H149" s="200">
        <v>1.165</v>
      </c>
      <c r="I149" s="201">
        <v>935</v>
      </c>
      <c r="J149" s="201">
        <f>ROUND(I149*H149,2)</f>
        <v>1089.28</v>
      </c>
      <c r="K149" s="198" t="s">
        <v>251</v>
      </c>
      <c r="L149" s="36"/>
      <c r="M149" s="202" t="s">
        <v>1</v>
      </c>
      <c r="N149" s="203" t="s">
        <v>41</v>
      </c>
      <c r="O149" s="204">
        <v>0</v>
      </c>
      <c r="P149" s="204">
        <f>O149*H149</f>
        <v>0</v>
      </c>
      <c r="Q149" s="204">
        <v>0</v>
      </c>
      <c r="R149" s="204">
        <f>Q149*H149</f>
        <v>0</v>
      </c>
      <c r="S149" s="204">
        <v>0</v>
      </c>
      <c r="T149" s="205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206" t="s">
        <v>155</v>
      </c>
      <c r="AT149" s="206" t="s">
        <v>150</v>
      </c>
      <c r="AU149" s="206" t="s">
        <v>86</v>
      </c>
      <c r="AY149" s="18" t="s">
        <v>148</v>
      </c>
      <c r="BE149" s="207">
        <f>IF(N149="základní",J149,0)</f>
        <v>1089.28</v>
      </c>
      <c r="BF149" s="207">
        <f>IF(N149="snížená",J149,0)</f>
        <v>0</v>
      </c>
      <c r="BG149" s="207">
        <f>IF(N149="zákl. přenesená",J149,0)</f>
        <v>0</v>
      </c>
      <c r="BH149" s="207">
        <f>IF(N149="sníž. přenesená",J149,0)</f>
        <v>0</v>
      </c>
      <c r="BI149" s="207">
        <f>IF(N149="nulová",J149,0)</f>
        <v>0</v>
      </c>
      <c r="BJ149" s="18" t="s">
        <v>84</v>
      </c>
      <c r="BK149" s="207">
        <f>ROUND(I149*H149,2)</f>
        <v>1089.28</v>
      </c>
      <c r="BL149" s="18" t="s">
        <v>155</v>
      </c>
      <c r="BM149" s="206" t="s">
        <v>689</v>
      </c>
    </row>
    <row r="150" spans="1:65" s="12" customFormat="1" ht="22.9" customHeight="1">
      <c r="B150" s="181"/>
      <c r="C150" s="182"/>
      <c r="D150" s="183" t="s">
        <v>75</v>
      </c>
      <c r="E150" s="194" t="s">
        <v>423</v>
      </c>
      <c r="F150" s="194" t="s">
        <v>424</v>
      </c>
      <c r="G150" s="182"/>
      <c r="H150" s="182"/>
      <c r="I150" s="182"/>
      <c r="J150" s="195">
        <f>BK150</f>
        <v>1502.85</v>
      </c>
      <c r="K150" s="182"/>
      <c r="L150" s="186"/>
      <c r="M150" s="187"/>
      <c r="N150" s="188"/>
      <c r="O150" s="188"/>
      <c r="P150" s="189">
        <f>P151</f>
        <v>4.8114499999999998</v>
      </c>
      <c r="Q150" s="188"/>
      <c r="R150" s="189">
        <f>R151</f>
        <v>0</v>
      </c>
      <c r="S150" s="188"/>
      <c r="T150" s="190">
        <f>T151</f>
        <v>0</v>
      </c>
      <c r="AR150" s="191" t="s">
        <v>84</v>
      </c>
      <c r="AT150" s="192" t="s">
        <v>75</v>
      </c>
      <c r="AU150" s="192" t="s">
        <v>84</v>
      </c>
      <c r="AY150" s="191" t="s">
        <v>148</v>
      </c>
      <c r="BK150" s="193">
        <f>BK151</f>
        <v>1502.85</v>
      </c>
    </row>
    <row r="151" spans="1:65" s="2" customFormat="1" ht="16.5" customHeight="1">
      <c r="A151" s="33"/>
      <c r="B151" s="34"/>
      <c r="C151" s="196" t="s">
        <v>180</v>
      </c>
      <c r="D151" s="196" t="s">
        <v>150</v>
      </c>
      <c r="E151" s="197" t="s">
        <v>426</v>
      </c>
      <c r="F151" s="198" t="s">
        <v>427</v>
      </c>
      <c r="G151" s="199" t="s">
        <v>204</v>
      </c>
      <c r="H151" s="200">
        <v>1.165</v>
      </c>
      <c r="I151" s="201">
        <v>1290</v>
      </c>
      <c r="J151" s="201">
        <f>ROUND(I151*H151,2)</f>
        <v>1502.85</v>
      </c>
      <c r="K151" s="198" t="s">
        <v>251</v>
      </c>
      <c r="L151" s="36"/>
      <c r="M151" s="202" t="s">
        <v>1</v>
      </c>
      <c r="N151" s="203" t="s">
        <v>41</v>
      </c>
      <c r="O151" s="204">
        <v>4.13</v>
      </c>
      <c r="P151" s="204">
        <f>O151*H151</f>
        <v>4.8114499999999998</v>
      </c>
      <c r="Q151" s="204">
        <v>0</v>
      </c>
      <c r="R151" s="204">
        <f>Q151*H151</f>
        <v>0</v>
      </c>
      <c r="S151" s="204">
        <v>0</v>
      </c>
      <c r="T151" s="205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206" t="s">
        <v>155</v>
      </c>
      <c r="AT151" s="206" t="s">
        <v>150</v>
      </c>
      <c r="AU151" s="206" t="s">
        <v>86</v>
      </c>
      <c r="AY151" s="18" t="s">
        <v>148</v>
      </c>
      <c r="BE151" s="207">
        <f>IF(N151="základní",J151,0)</f>
        <v>1502.85</v>
      </c>
      <c r="BF151" s="207">
        <f>IF(N151="snížená",J151,0)</f>
        <v>0</v>
      </c>
      <c r="BG151" s="207">
        <f>IF(N151="zákl. přenesená",J151,0)</f>
        <v>0</v>
      </c>
      <c r="BH151" s="207">
        <f>IF(N151="sníž. přenesená",J151,0)</f>
        <v>0</v>
      </c>
      <c r="BI151" s="207">
        <f>IF(N151="nulová",J151,0)</f>
        <v>0</v>
      </c>
      <c r="BJ151" s="18" t="s">
        <v>84</v>
      </c>
      <c r="BK151" s="207">
        <f>ROUND(I151*H151,2)</f>
        <v>1502.85</v>
      </c>
      <c r="BL151" s="18" t="s">
        <v>155</v>
      </c>
      <c r="BM151" s="206" t="s">
        <v>690</v>
      </c>
    </row>
    <row r="152" spans="1:65" s="12" customFormat="1" ht="22.9" customHeight="1">
      <c r="B152" s="181"/>
      <c r="C152" s="182"/>
      <c r="D152" s="183" t="s">
        <v>75</v>
      </c>
      <c r="E152" s="194" t="s">
        <v>197</v>
      </c>
      <c r="F152" s="194" t="s">
        <v>361</v>
      </c>
      <c r="G152" s="182"/>
      <c r="H152" s="182"/>
      <c r="I152" s="182"/>
      <c r="J152" s="195">
        <f>BK152</f>
        <v>18885.810000000001</v>
      </c>
      <c r="K152" s="182"/>
      <c r="L152" s="186"/>
      <c r="M152" s="187"/>
      <c r="N152" s="188"/>
      <c r="O152" s="188"/>
      <c r="P152" s="189">
        <f>SUM(P153:P167)</f>
        <v>56.236108000000002</v>
      </c>
      <c r="Q152" s="188"/>
      <c r="R152" s="189">
        <f>SUM(R153:R167)</f>
        <v>1.455E-2</v>
      </c>
      <c r="S152" s="188"/>
      <c r="T152" s="190">
        <f>SUM(T153:T167)</f>
        <v>1.115048</v>
      </c>
      <c r="AR152" s="191" t="s">
        <v>84</v>
      </c>
      <c r="AT152" s="192" t="s">
        <v>75</v>
      </c>
      <c r="AU152" s="192" t="s">
        <v>84</v>
      </c>
      <c r="AY152" s="191" t="s">
        <v>148</v>
      </c>
      <c r="BK152" s="193">
        <f>SUM(BK153:BK167)</f>
        <v>18885.810000000001</v>
      </c>
    </row>
    <row r="153" spans="1:65" s="2" customFormat="1" ht="24" customHeight="1">
      <c r="A153" s="33"/>
      <c r="B153" s="34"/>
      <c r="C153" s="196" t="s">
        <v>188</v>
      </c>
      <c r="D153" s="196" t="s">
        <v>150</v>
      </c>
      <c r="E153" s="197" t="s">
        <v>548</v>
      </c>
      <c r="F153" s="198" t="s">
        <v>549</v>
      </c>
      <c r="G153" s="199" t="s">
        <v>153</v>
      </c>
      <c r="H153" s="200">
        <v>75</v>
      </c>
      <c r="I153" s="201">
        <v>47.8</v>
      </c>
      <c r="J153" s="201">
        <f>ROUND(I153*H153,2)</f>
        <v>3585</v>
      </c>
      <c r="K153" s="198" t="s">
        <v>251</v>
      </c>
      <c r="L153" s="36"/>
      <c r="M153" s="202" t="s">
        <v>1</v>
      </c>
      <c r="N153" s="203" t="s">
        <v>41</v>
      </c>
      <c r="O153" s="204">
        <v>0.105</v>
      </c>
      <c r="P153" s="204">
        <f>O153*H153</f>
        <v>7.875</v>
      </c>
      <c r="Q153" s="204">
        <v>1.2999999999999999E-4</v>
      </c>
      <c r="R153" s="204">
        <f>Q153*H153</f>
        <v>9.75E-3</v>
      </c>
      <c r="S153" s="204">
        <v>0</v>
      </c>
      <c r="T153" s="205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206" t="s">
        <v>155</v>
      </c>
      <c r="AT153" s="206" t="s">
        <v>150</v>
      </c>
      <c r="AU153" s="206" t="s">
        <v>86</v>
      </c>
      <c r="AY153" s="18" t="s">
        <v>148</v>
      </c>
      <c r="BE153" s="207">
        <f>IF(N153="základní",J153,0)</f>
        <v>3585</v>
      </c>
      <c r="BF153" s="207">
        <f>IF(N153="snížená",J153,0)</f>
        <v>0</v>
      </c>
      <c r="BG153" s="207">
        <f>IF(N153="zákl. přenesená",J153,0)</f>
        <v>0</v>
      </c>
      <c r="BH153" s="207">
        <f>IF(N153="sníž. přenesená",J153,0)</f>
        <v>0</v>
      </c>
      <c r="BI153" s="207">
        <f>IF(N153="nulová",J153,0)</f>
        <v>0</v>
      </c>
      <c r="BJ153" s="18" t="s">
        <v>84</v>
      </c>
      <c r="BK153" s="207">
        <f>ROUND(I153*H153,2)</f>
        <v>3585</v>
      </c>
      <c r="BL153" s="18" t="s">
        <v>155</v>
      </c>
      <c r="BM153" s="206" t="s">
        <v>691</v>
      </c>
    </row>
    <row r="154" spans="1:65" s="2" customFormat="1" ht="24" customHeight="1">
      <c r="A154" s="33"/>
      <c r="B154" s="34"/>
      <c r="C154" s="196" t="s">
        <v>193</v>
      </c>
      <c r="D154" s="196" t="s">
        <v>150</v>
      </c>
      <c r="E154" s="197" t="s">
        <v>551</v>
      </c>
      <c r="F154" s="198" t="s">
        <v>552</v>
      </c>
      <c r="G154" s="199" t="s">
        <v>153</v>
      </c>
      <c r="H154" s="200">
        <v>120</v>
      </c>
      <c r="I154" s="201">
        <v>97.7</v>
      </c>
      <c r="J154" s="201">
        <f>ROUND(I154*H154,2)</f>
        <v>11724</v>
      </c>
      <c r="K154" s="198" t="s">
        <v>251</v>
      </c>
      <c r="L154" s="36"/>
      <c r="M154" s="202" t="s">
        <v>1</v>
      </c>
      <c r="N154" s="203" t="s">
        <v>41</v>
      </c>
      <c r="O154" s="204">
        <v>0.308</v>
      </c>
      <c r="P154" s="204">
        <f>O154*H154</f>
        <v>36.96</v>
      </c>
      <c r="Q154" s="204">
        <v>4.0000000000000003E-5</v>
      </c>
      <c r="R154" s="204">
        <f>Q154*H154</f>
        <v>4.8000000000000004E-3</v>
      </c>
      <c r="S154" s="204">
        <v>0</v>
      </c>
      <c r="T154" s="205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206" t="s">
        <v>155</v>
      </c>
      <c r="AT154" s="206" t="s">
        <v>150</v>
      </c>
      <c r="AU154" s="206" t="s">
        <v>86</v>
      </c>
      <c r="AY154" s="18" t="s">
        <v>148</v>
      </c>
      <c r="BE154" s="207">
        <f>IF(N154="základní",J154,0)</f>
        <v>11724</v>
      </c>
      <c r="BF154" s="207">
        <f>IF(N154="snížená",J154,0)</f>
        <v>0</v>
      </c>
      <c r="BG154" s="207">
        <f>IF(N154="zákl. přenesená",J154,0)</f>
        <v>0</v>
      </c>
      <c r="BH154" s="207">
        <f>IF(N154="sníž. přenesená",J154,0)</f>
        <v>0</v>
      </c>
      <c r="BI154" s="207">
        <f>IF(N154="nulová",J154,0)</f>
        <v>0</v>
      </c>
      <c r="BJ154" s="18" t="s">
        <v>84</v>
      </c>
      <c r="BK154" s="207">
        <f>ROUND(I154*H154,2)</f>
        <v>11724</v>
      </c>
      <c r="BL154" s="18" t="s">
        <v>155</v>
      </c>
      <c r="BM154" s="206" t="s">
        <v>692</v>
      </c>
    </row>
    <row r="155" spans="1:65" s="2" customFormat="1" ht="16.5" customHeight="1">
      <c r="A155" s="33"/>
      <c r="B155" s="34"/>
      <c r="C155" s="196" t="s">
        <v>197</v>
      </c>
      <c r="D155" s="196" t="s">
        <v>150</v>
      </c>
      <c r="E155" s="197" t="s">
        <v>554</v>
      </c>
      <c r="F155" s="198" t="s">
        <v>555</v>
      </c>
      <c r="G155" s="199" t="s">
        <v>153</v>
      </c>
      <c r="H155" s="200">
        <v>5.7119999999999997</v>
      </c>
      <c r="I155" s="201">
        <v>192</v>
      </c>
      <c r="J155" s="201">
        <f>ROUND(I155*H155,2)</f>
        <v>1096.7</v>
      </c>
      <c r="K155" s="198" t="s">
        <v>251</v>
      </c>
      <c r="L155" s="36"/>
      <c r="M155" s="202" t="s">
        <v>1</v>
      </c>
      <c r="N155" s="203" t="s">
        <v>41</v>
      </c>
      <c r="O155" s="204">
        <v>0.61199999999999999</v>
      </c>
      <c r="P155" s="204">
        <f>O155*H155</f>
        <v>3.4957439999999997</v>
      </c>
      <c r="Q155" s="204">
        <v>0</v>
      </c>
      <c r="R155" s="204">
        <f>Q155*H155</f>
        <v>0</v>
      </c>
      <c r="S155" s="204">
        <v>6.2E-2</v>
      </c>
      <c r="T155" s="205">
        <f>S155*H155</f>
        <v>0.35414399999999996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206" t="s">
        <v>155</v>
      </c>
      <c r="AT155" s="206" t="s">
        <v>150</v>
      </c>
      <c r="AU155" s="206" t="s">
        <v>86</v>
      </c>
      <c r="AY155" s="18" t="s">
        <v>148</v>
      </c>
      <c r="BE155" s="207">
        <f>IF(N155="základní",J155,0)</f>
        <v>1096.7</v>
      </c>
      <c r="BF155" s="207">
        <f>IF(N155="snížená",J155,0)</f>
        <v>0</v>
      </c>
      <c r="BG155" s="207">
        <f>IF(N155="zákl. přenesená",J155,0)</f>
        <v>0</v>
      </c>
      <c r="BH155" s="207">
        <f>IF(N155="sníž. přenesená",J155,0)</f>
        <v>0</v>
      </c>
      <c r="BI155" s="207">
        <f>IF(N155="nulová",J155,0)</f>
        <v>0</v>
      </c>
      <c r="BJ155" s="18" t="s">
        <v>84</v>
      </c>
      <c r="BK155" s="207">
        <f>ROUND(I155*H155,2)</f>
        <v>1096.7</v>
      </c>
      <c r="BL155" s="18" t="s">
        <v>155</v>
      </c>
      <c r="BM155" s="206" t="s">
        <v>693</v>
      </c>
    </row>
    <row r="156" spans="1:65" s="14" customFormat="1" ht="11.25">
      <c r="B156" s="218"/>
      <c r="C156" s="219"/>
      <c r="D156" s="210" t="s">
        <v>157</v>
      </c>
      <c r="E156" s="220" t="s">
        <v>1</v>
      </c>
      <c r="F156" s="221" t="s">
        <v>557</v>
      </c>
      <c r="G156" s="219"/>
      <c r="H156" s="222">
        <v>5.7119999999999997</v>
      </c>
      <c r="I156" s="219"/>
      <c r="J156" s="219"/>
      <c r="K156" s="219"/>
      <c r="L156" s="223"/>
      <c r="M156" s="224"/>
      <c r="N156" s="225"/>
      <c r="O156" s="225"/>
      <c r="P156" s="225"/>
      <c r="Q156" s="225"/>
      <c r="R156" s="225"/>
      <c r="S156" s="225"/>
      <c r="T156" s="226"/>
      <c r="AT156" s="227" t="s">
        <v>157</v>
      </c>
      <c r="AU156" s="227" t="s">
        <v>86</v>
      </c>
      <c r="AV156" s="14" t="s">
        <v>86</v>
      </c>
      <c r="AW156" s="14" t="s">
        <v>29</v>
      </c>
      <c r="AX156" s="14" t="s">
        <v>76</v>
      </c>
      <c r="AY156" s="227" t="s">
        <v>148</v>
      </c>
    </row>
    <row r="157" spans="1:65" s="15" customFormat="1" ht="11.25">
      <c r="B157" s="228"/>
      <c r="C157" s="229"/>
      <c r="D157" s="210" t="s">
        <v>157</v>
      </c>
      <c r="E157" s="230" t="s">
        <v>1</v>
      </c>
      <c r="F157" s="231" t="s">
        <v>162</v>
      </c>
      <c r="G157" s="229"/>
      <c r="H157" s="232">
        <v>5.7119999999999997</v>
      </c>
      <c r="I157" s="229"/>
      <c r="J157" s="229"/>
      <c r="K157" s="229"/>
      <c r="L157" s="233"/>
      <c r="M157" s="234"/>
      <c r="N157" s="235"/>
      <c r="O157" s="235"/>
      <c r="P157" s="235"/>
      <c r="Q157" s="235"/>
      <c r="R157" s="235"/>
      <c r="S157" s="235"/>
      <c r="T157" s="236"/>
      <c r="AT157" s="237" t="s">
        <v>157</v>
      </c>
      <c r="AU157" s="237" t="s">
        <v>86</v>
      </c>
      <c r="AV157" s="15" t="s">
        <v>155</v>
      </c>
      <c r="AW157" s="15" t="s">
        <v>29</v>
      </c>
      <c r="AX157" s="15" t="s">
        <v>84</v>
      </c>
      <c r="AY157" s="237" t="s">
        <v>148</v>
      </c>
    </row>
    <row r="158" spans="1:65" s="2" customFormat="1" ht="24" customHeight="1">
      <c r="A158" s="33"/>
      <c r="B158" s="34"/>
      <c r="C158" s="196" t="s">
        <v>201</v>
      </c>
      <c r="D158" s="196" t="s">
        <v>150</v>
      </c>
      <c r="E158" s="197" t="s">
        <v>694</v>
      </c>
      <c r="F158" s="198" t="s">
        <v>695</v>
      </c>
      <c r="G158" s="199" t="s">
        <v>153</v>
      </c>
      <c r="H158" s="200">
        <v>4.7080000000000002</v>
      </c>
      <c r="I158" s="201">
        <v>120</v>
      </c>
      <c r="J158" s="201">
        <f>ROUND(I158*H158,2)</f>
        <v>564.96</v>
      </c>
      <c r="K158" s="198" t="s">
        <v>251</v>
      </c>
      <c r="L158" s="36"/>
      <c r="M158" s="202" t="s">
        <v>1</v>
      </c>
      <c r="N158" s="203" t="s">
        <v>41</v>
      </c>
      <c r="O158" s="204">
        <v>0.38300000000000001</v>
      </c>
      <c r="P158" s="204">
        <f>O158*H158</f>
        <v>1.8031640000000002</v>
      </c>
      <c r="Q158" s="204">
        <v>0</v>
      </c>
      <c r="R158" s="204">
        <f>Q158*H158</f>
        <v>0</v>
      </c>
      <c r="S158" s="204">
        <v>3.4000000000000002E-2</v>
      </c>
      <c r="T158" s="205">
        <f>S158*H158</f>
        <v>0.16007200000000002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206" t="s">
        <v>155</v>
      </c>
      <c r="AT158" s="206" t="s">
        <v>150</v>
      </c>
      <c r="AU158" s="206" t="s">
        <v>86</v>
      </c>
      <c r="AY158" s="18" t="s">
        <v>148</v>
      </c>
      <c r="BE158" s="207">
        <f>IF(N158="základní",J158,0)</f>
        <v>564.96</v>
      </c>
      <c r="BF158" s="207">
        <f>IF(N158="snížená",J158,0)</f>
        <v>0</v>
      </c>
      <c r="BG158" s="207">
        <f>IF(N158="zákl. přenesená",J158,0)</f>
        <v>0</v>
      </c>
      <c r="BH158" s="207">
        <f>IF(N158="sníž. přenesená",J158,0)</f>
        <v>0</v>
      </c>
      <c r="BI158" s="207">
        <f>IF(N158="nulová",J158,0)</f>
        <v>0</v>
      </c>
      <c r="BJ158" s="18" t="s">
        <v>84</v>
      </c>
      <c r="BK158" s="207">
        <f>ROUND(I158*H158,2)</f>
        <v>564.96</v>
      </c>
      <c r="BL158" s="18" t="s">
        <v>155</v>
      </c>
      <c r="BM158" s="206" t="s">
        <v>696</v>
      </c>
    </row>
    <row r="159" spans="1:65" s="14" customFormat="1" ht="11.25">
      <c r="B159" s="218"/>
      <c r="C159" s="219"/>
      <c r="D159" s="210" t="s">
        <v>157</v>
      </c>
      <c r="E159" s="220" t="s">
        <v>1</v>
      </c>
      <c r="F159" s="221" t="s">
        <v>697</v>
      </c>
      <c r="G159" s="219"/>
      <c r="H159" s="222">
        <v>2.5190000000000001</v>
      </c>
      <c r="I159" s="219"/>
      <c r="J159" s="219"/>
      <c r="K159" s="219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157</v>
      </c>
      <c r="AU159" s="227" t="s">
        <v>86</v>
      </c>
      <c r="AV159" s="14" t="s">
        <v>86</v>
      </c>
      <c r="AW159" s="14" t="s">
        <v>29</v>
      </c>
      <c r="AX159" s="14" t="s">
        <v>76</v>
      </c>
      <c r="AY159" s="227" t="s">
        <v>148</v>
      </c>
    </row>
    <row r="160" spans="1:65" s="14" customFormat="1" ht="11.25">
      <c r="B160" s="218"/>
      <c r="C160" s="219"/>
      <c r="D160" s="210" t="s">
        <v>157</v>
      </c>
      <c r="E160" s="220" t="s">
        <v>1</v>
      </c>
      <c r="F160" s="221" t="s">
        <v>698</v>
      </c>
      <c r="G160" s="219"/>
      <c r="H160" s="222">
        <v>2.1890000000000001</v>
      </c>
      <c r="I160" s="219"/>
      <c r="J160" s="219"/>
      <c r="K160" s="219"/>
      <c r="L160" s="223"/>
      <c r="M160" s="224"/>
      <c r="N160" s="225"/>
      <c r="O160" s="225"/>
      <c r="P160" s="225"/>
      <c r="Q160" s="225"/>
      <c r="R160" s="225"/>
      <c r="S160" s="225"/>
      <c r="T160" s="226"/>
      <c r="AT160" s="227" t="s">
        <v>157</v>
      </c>
      <c r="AU160" s="227" t="s">
        <v>86</v>
      </c>
      <c r="AV160" s="14" t="s">
        <v>86</v>
      </c>
      <c r="AW160" s="14" t="s">
        <v>29</v>
      </c>
      <c r="AX160" s="14" t="s">
        <v>76</v>
      </c>
      <c r="AY160" s="227" t="s">
        <v>148</v>
      </c>
    </row>
    <row r="161" spans="1:65" s="15" customFormat="1" ht="11.25">
      <c r="B161" s="228"/>
      <c r="C161" s="229"/>
      <c r="D161" s="210" t="s">
        <v>157</v>
      </c>
      <c r="E161" s="230" t="s">
        <v>1</v>
      </c>
      <c r="F161" s="231" t="s">
        <v>162</v>
      </c>
      <c r="G161" s="229"/>
      <c r="H161" s="232">
        <v>4.7080000000000002</v>
      </c>
      <c r="I161" s="229"/>
      <c r="J161" s="229"/>
      <c r="K161" s="229"/>
      <c r="L161" s="233"/>
      <c r="M161" s="234"/>
      <c r="N161" s="235"/>
      <c r="O161" s="235"/>
      <c r="P161" s="235"/>
      <c r="Q161" s="235"/>
      <c r="R161" s="235"/>
      <c r="S161" s="235"/>
      <c r="T161" s="236"/>
      <c r="AT161" s="237" t="s">
        <v>157</v>
      </c>
      <c r="AU161" s="237" t="s">
        <v>86</v>
      </c>
      <c r="AV161" s="15" t="s">
        <v>155</v>
      </c>
      <c r="AW161" s="15" t="s">
        <v>29</v>
      </c>
      <c r="AX161" s="15" t="s">
        <v>84</v>
      </c>
      <c r="AY161" s="237" t="s">
        <v>148</v>
      </c>
    </row>
    <row r="162" spans="1:65" s="2" customFormat="1" ht="24" customHeight="1">
      <c r="A162" s="33"/>
      <c r="B162" s="34"/>
      <c r="C162" s="196" t="s">
        <v>208</v>
      </c>
      <c r="D162" s="196" t="s">
        <v>150</v>
      </c>
      <c r="E162" s="197" t="s">
        <v>699</v>
      </c>
      <c r="F162" s="198" t="s">
        <v>700</v>
      </c>
      <c r="G162" s="199" t="s">
        <v>153</v>
      </c>
      <c r="H162" s="200">
        <v>18.776</v>
      </c>
      <c r="I162" s="201">
        <v>102</v>
      </c>
      <c r="J162" s="201">
        <f>ROUND(I162*H162,2)</f>
        <v>1915.15</v>
      </c>
      <c r="K162" s="198" t="s">
        <v>251</v>
      </c>
      <c r="L162" s="36"/>
      <c r="M162" s="202" t="s">
        <v>1</v>
      </c>
      <c r="N162" s="203" t="s">
        <v>41</v>
      </c>
      <c r="O162" s="204">
        <v>0.32500000000000001</v>
      </c>
      <c r="P162" s="204">
        <f>O162*H162</f>
        <v>6.1021999999999998</v>
      </c>
      <c r="Q162" s="204">
        <v>0</v>
      </c>
      <c r="R162" s="204">
        <f>Q162*H162</f>
        <v>0</v>
      </c>
      <c r="S162" s="204">
        <v>3.2000000000000001E-2</v>
      </c>
      <c r="T162" s="205">
        <f>S162*H162</f>
        <v>0.60083200000000003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206" t="s">
        <v>155</v>
      </c>
      <c r="AT162" s="206" t="s">
        <v>150</v>
      </c>
      <c r="AU162" s="206" t="s">
        <v>86</v>
      </c>
      <c r="AY162" s="18" t="s">
        <v>148</v>
      </c>
      <c r="BE162" s="207">
        <f>IF(N162="základní",J162,0)</f>
        <v>1915.15</v>
      </c>
      <c r="BF162" s="207">
        <f>IF(N162="snížená",J162,0)</f>
        <v>0</v>
      </c>
      <c r="BG162" s="207">
        <f>IF(N162="zákl. přenesená",J162,0)</f>
        <v>0</v>
      </c>
      <c r="BH162" s="207">
        <f>IF(N162="sníž. přenesená",J162,0)</f>
        <v>0</v>
      </c>
      <c r="BI162" s="207">
        <f>IF(N162="nulová",J162,0)</f>
        <v>0</v>
      </c>
      <c r="BJ162" s="18" t="s">
        <v>84</v>
      </c>
      <c r="BK162" s="207">
        <f>ROUND(I162*H162,2)</f>
        <v>1915.15</v>
      </c>
      <c r="BL162" s="18" t="s">
        <v>155</v>
      </c>
      <c r="BM162" s="206" t="s">
        <v>701</v>
      </c>
    </row>
    <row r="163" spans="1:65" s="14" customFormat="1" ht="11.25">
      <c r="B163" s="218"/>
      <c r="C163" s="219"/>
      <c r="D163" s="210" t="s">
        <v>157</v>
      </c>
      <c r="E163" s="220" t="s">
        <v>1</v>
      </c>
      <c r="F163" s="221" t="s">
        <v>702</v>
      </c>
      <c r="G163" s="219"/>
      <c r="H163" s="222">
        <v>4.6970000000000001</v>
      </c>
      <c r="I163" s="219"/>
      <c r="J163" s="219"/>
      <c r="K163" s="219"/>
      <c r="L163" s="223"/>
      <c r="M163" s="224"/>
      <c r="N163" s="225"/>
      <c r="O163" s="225"/>
      <c r="P163" s="225"/>
      <c r="Q163" s="225"/>
      <c r="R163" s="225"/>
      <c r="S163" s="225"/>
      <c r="T163" s="226"/>
      <c r="AT163" s="227" t="s">
        <v>157</v>
      </c>
      <c r="AU163" s="227" t="s">
        <v>86</v>
      </c>
      <c r="AV163" s="14" t="s">
        <v>86</v>
      </c>
      <c r="AW163" s="14" t="s">
        <v>29</v>
      </c>
      <c r="AX163" s="14" t="s">
        <v>76</v>
      </c>
      <c r="AY163" s="227" t="s">
        <v>148</v>
      </c>
    </row>
    <row r="164" spans="1:65" s="14" customFormat="1" ht="11.25">
      <c r="B164" s="218"/>
      <c r="C164" s="219"/>
      <c r="D164" s="210" t="s">
        <v>157</v>
      </c>
      <c r="E164" s="220" t="s">
        <v>1</v>
      </c>
      <c r="F164" s="221" t="s">
        <v>703</v>
      </c>
      <c r="G164" s="219"/>
      <c r="H164" s="222">
        <v>4.8789999999999996</v>
      </c>
      <c r="I164" s="219"/>
      <c r="J164" s="219"/>
      <c r="K164" s="219"/>
      <c r="L164" s="223"/>
      <c r="M164" s="224"/>
      <c r="N164" s="225"/>
      <c r="O164" s="225"/>
      <c r="P164" s="225"/>
      <c r="Q164" s="225"/>
      <c r="R164" s="225"/>
      <c r="S164" s="225"/>
      <c r="T164" s="226"/>
      <c r="AT164" s="227" t="s">
        <v>157</v>
      </c>
      <c r="AU164" s="227" t="s">
        <v>86</v>
      </c>
      <c r="AV164" s="14" t="s">
        <v>86</v>
      </c>
      <c r="AW164" s="14" t="s">
        <v>29</v>
      </c>
      <c r="AX164" s="14" t="s">
        <v>76</v>
      </c>
      <c r="AY164" s="227" t="s">
        <v>148</v>
      </c>
    </row>
    <row r="165" spans="1:65" s="14" customFormat="1" ht="11.25">
      <c r="B165" s="218"/>
      <c r="C165" s="219"/>
      <c r="D165" s="210" t="s">
        <v>157</v>
      </c>
      <c r="E165" s="220" t="s">
        <v>1</v>
      </c>
      <c r="F165" s="221" t="s">
        <v>704</v>
      </c>
      <c r="G165" s="219"/>
      <c r="H165" s="222">
        <v>3.5569999999999999</v>
      </c>
      <c r="I165" s="219"/>
      <c r="J165" s="219"/>
      <c r="K165" s="219"/>
      <c r="L165" s="223"/>
      <c r="M165" s="224"/>
      <c r="N165" s="225"/>
      <c r="O165" s="225"/>
      <c r="P165" s="225"/>
      <c r="Q165" s="225"/>
      <c r="R165" s="225"/>
      <c r="S165" s="225"/>
      <c r="T165" s="226"/>
      <c r="AT165" s="227" t="s">
        <v>157</v>
      </c>
      <c r="AU165" s="227" t="s">
        <v>86</v>
      </c>
      <c r="AV165" s="14" t="s">
        <v>86</v>
      </c>
      <c r="AW165" s="14" t="s">
        <v>29</v>
      </c>
      <c r="AX165" s="14" t="s">
        <v>76</v>
      </c>
      <c r="AY165" s="227" t="s">
        <v>148</v>
      </c>
    </row>
    <row r="166" spans="1:65" s="14" customFormat="1" ht="11.25">
      <c r="B166" s="218"/>
      <c r="C166" s="219"/>
      <c r="D166" s="210" t="s">
        <v>157</v>
      </c>
      <c r="E166" s="220" t="s">
        <v>1</v>
      </c>
      <c r="F166" s="221" t="s">
        <v>705</v>
      </c>
      <c r="G166" s="219"/>
      <c r="H166" s="222">
        <v>5.6429999999999998</v>
      </c>
      <c r="I166" s="219"/>
      <c r="J166" s="219"/>
      <c r="K166" s="219"/>
      <c r="L166" s="223"/>
      <c r="M166" s="224"/>
      <c r="N166" s="225"/>
      <c r="O166" s="225"/>
      <c r="P166" s="225"/>
      <c r="Q166" s="225"/>
      <c r="R166" s="225"/>
      <c r="S166" s="225"/>
      <c r="T166" s="226"/>
      <c r="AT166" s="227" t="s">
        <v>157</v>
      </c>
      <c r="AU166" s="227" t="s">
        <v>86</v>
      </c>
      <c r="AV166" s="14" t="s">
        <v>86</v>
      </c>
      <c r="AW166" s="14" t="s">
        <v>29</v>
      </c>
      <c r="AX166" s="14" t="s">
        <v>76</v>
      </c>
      <c r="AY166" s="227" t="s">
        <v>148</v>
      </c>
    </row>
    <row r="167" spans="1:65" s="15" customFormat="1" ht="11.25">
      <c r="B167" s="228"/>
      <c r="C167" s="229"/>
      <c r="D167" s="210" t="s">
        <v>157</v>
      </c>
      <c r="E167" s="230" t="s">
        <v>1</v>
      </c>
      <c r="F167" s="231" t="s">
        <v>162</v>
      </c>
      <c r="G167" s="229"/>
      <c r="H167" s="232">
        <v>18.776</v>
      </c>
      <c r="I167" s="229"/>
      <c r="J167" s="229"/>
      <c r="K167" s="229"/>
      <c r="L167" s="233"/>
      <c r="M167" s="234"/>
      <c r="N167" s="235"/>
      <c r="O167" s="235"/>
      <c r="P167" s="235"/>
      <c r="Q167" s="235"/>
      <c r="R167" s="235"/>
      <c r="S167" s="235"/>
      <c r="T167" s="236"/>
      <c r="AT167" s="237" t="s">
        <v>157</v>
      </c>
      <c r="AU167" s="237" t="s">
        <v>86</v>
      </c>
      <c r="AV167" s="15" t="s">
        <v>155</v>
      </c>
      <c r="AW167" s="15" t="s">
        <v>29</v>
      </c>
      <c r="AX167" s="15" t="s">
        <v>84</v>
      </c>
      <c r="AY167" s="237" t="s">
        <v>148</v>
      </c>
    </row>
    <row r="168" spans="1:65" s="12" customFormat="1" ht="25.9" customHeight="1">
      <c r="B168" s="181"/>
      <c r="C168" s="182"/>
      <c r="D168" s="183" t="s">
        <v>75</v>
      </c>
      <c r="E168" s="184" t="s">
        <v>429</v>
      </c>
      <c r="F168" s="184" t="s">
        <v>430</v>
      </c>
      <c r="G168" s="182"/>
      <c r="H168" s="182"/>
      <c r="I168" s="182"/>
      <c r="J168" s="185">
        <f>BK168</f>
        <v>244351.13000000003</v>
      </c>
      <c r="K168" s="182"/>
      <c r="L168" s="186"/>
      <c r="M168" s="187"/>
      <c r="N168" s="188"/>
      <c r="O168" s="188"/>
      <c r="P168" s="189">
        <f>P169</f>
        <v>56.073600000000006</v>
      </c>
      <c r="Q168" s="188"/>
      <c r="R168" s="189">
        <f>R169</f>
        <v>0.47566931999999995</v>
      </c>
      <c r="S168" s="188"/>
      <c r="T168" s="190">
        <f>T169</f>
        <v>0.05</v>
      </c>
      <c r="AR168" s="191" t="s">
        <v>86</v>
      </c>
      <c r="AT168" s="192" t="s">
        <v>75</v>
      </c>
      <c r="AU168" s="192" t="s">
        <v>76</v>
      </c>
      <c r="AY168" s="191" t="s">
        <v>148</v>
      </c>
      <c r="BK168" s="193">
        <f>BK169</f>
        <v>244351.13000000003</v>
      </c>
    </row>
    <row r="169" spans="1:65" s="12" customFormat="1" ht="22.9" customHeight="1">
      <c r="B169" s="181"/>
      <c r="C169" s="182"/>
      <c r="D169" s="183" t="s">
        <v>75</v>
      </c>
      <c r="E169" s="194" t="s">
        <v>588</v>
      </c>
      <c r="F169" s="194" t="s">
        <v>589</v>
      </c>
      <c r="G169" s="182"/>
      <c r="H169" s="182"/>
      <c r="I169" s="182"/>
      <c r="J169" s="195">
        <f>BK169</f>
        <v>244351.13000000003</v>
      </c>
      <c r="K169" s="182"/>
      <c r="L169" s="186"/>
      <c r="M169" s="187"/>
      <c r="N169" s="188"/>
      <c r="O169" s="188"/>
      <c r="P169" s="189">
        <f>SUM(P170:P193)</f>
        <v>56.073600000000006</v>
      </c>
      <c r="Q169" s="188"/>
      <c r="R169" s="189">
        <f>SUM(R170:R193)</f>
        <v>0.47566931999999995</v>
      </c>
      <c r="S169" s="188"/>
      <c r="T169" s="190">
        <f>SUM(T170:T193)</f>
        <v>0.05</v>
      </c>
      <c r="AR169" s="191" t="s">
        <v>86</v>
      </c>
      <c r="AT169" s="192" t="s">
        <v>75</v>
      </c>
      <c r="AU169" s="192" t="s">
        <v>84</v>
      </c>
      <c r="AY169" s="191" t="s">
        <v>148</v>
      </c>
      <c r="BK169" s="193">
        <f>SUM(BK170:BK193)</f>
        <v>244351.13000000003</v>
      </c>
    </row>
    <row r="170" spans="1:65" s="2" customFormat="1" ht="24" customHeight="1">
      <c r="A170" s="33"/>
      <c r="B170" s="34"/>
      <c r="C170" s="196" t="s">
        <v>215</v>
      </c>
      <c r="D170" s="196" t="s">
        <v>150</v>
      </c>
      <c r="E170" s="197" t="s">
        <v>590</v>
      </c>
      <c r="F170" s="198" t="s">
        <v>591</v>
      </c>
      <c r="G170" s="199" t="s">
        <v>449</v>
      </c>
      <c r="H170" s="200">
        <v>10</v>
      </c>
      <c r="I170" s="201">
        <v>48.3</v>
      </c>
      <c r="J170" s="201">
        <f>ROUND(I170*H170,2)</f>
        <v>483</v>
      </c>
      <c r="K170" s="198" t="s">
        <v>251</v>
      </c>
      <c r="L170" s="36"/>
      <c r="M170" s="202" t="s">
        <v>1</v>
      </c>
      <c r="N170" s="203" t="s">
        <v>41</v>
      </c>
      <c r="O170" s="204">
        <v>0.12</v>
      </c>
      <c r="P170" s="204">
        <f>O170*H170</f>
        <v>1.2</v>
      </c>
      <c r="Q170" s="204">
        <v>0</v>
      </c>
      <c r="R170" s="204">
        <f>Q170*H170</f>
        <v>0</v>
      </c>
      <c r="S170" s="204">
        <v>5.0000000000000001E-3</v>
      </c>
      <c r="T170" s="205">
        <f>S170*H170</f>
        <v>0.05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206" t="s">
        <v>234</v>
      </c>
      <c r="AT170" s="206" t="s">
        <v>150</v>
      </c>
      <c r="AU170" s="206" t="s">
        <v>86</v>
      </c>
      <c r="AY170" s="18" t="s">
        <v>148</v>
      </c>
      <c r="BE170" s="207">
        <f>IF(N170="základní",J170,0)</f>
        <v>483</v>
      </c>
      <c r="BF170" s="207">
        <f>IF(N170="snížená",J170,0)</f>
        <v>0</v>
      </c>
      <c r="BG170" s="207">
        <f>IF(N170="zákl. přenesená",J170,0)</f>
        <v>0</v>
      </c>
      <c r="BH170" s="207">
        <f>IF(N170="sníž. přenesená",J170,0)</f>
        <v>0</v>
      </c>
      <c r="BI170" s="207">
        <f>IF(N170="nulová",J170,0)</f>
        <v>0</v>
      </c>
      <c r="BJ170" s="18" t="s">
        <v>84</v>
      </c>
      <c r="BK170" s="207">
        <f>ROUND(I170*H170,2)</f>
        <v>483</v>
      </c>
      <c r="BL170" s="18" t="s">
        <v>234</v>
      </c>
      <c r="BM170" s="206" t="s">
        <v>706</v>
      </c>
    </row>
    <row r="171" spans="1:65" s="2" customFormat="1" ht="24" customHeight="1">
      <c r="A171" s="33"/>
      <c r="B171" s="34"/>
      <c r="C171" s="196" t="s">
        <v>220</v>
      </c>
      <c r="D171" s="196" t="s">
        <v>150</v>
      </c>
      <c r="E171" s="197" t="s">
        <v>593</v>
      </c>
      <c r="F171" s="198" t="s">
        <v>594</v>
      </c>
      <c r="G171" s="199" t="s">
        <v>153</v>
      </c>
      <c r="H171" s="200">
        <v>29.196000000000002</v>
      </c>
      <c r="I171" s="201">
        <v>662</v>
      </c>
      <c r="J171" s="201">
        <f>ROUND(I171*H171,2)</f>
        <v>19327.75</v>
      </c>
      <c r="K171" s="198" t="s">
        <v>251</v>
      </c>
      <c r="L171" s="36"/>
      <c r="M171" s="202" t="s">
        <v>1</v>
      </c>
      <c r="N171" s="203" t="s">
        <v>41</v>
      </c>
      <c r="O171" s="204">
        <v>1.6</v>
      </c>
      <c r="P171" s="204">
        <f>O171*H171</f>
        <v>46.713600000000007</v>
      </c>
      <c r="Q171" s="204">
        <v>2.5999999999999998E-4</v>
      </c>
      <c r="R171" s="204">
        <f>Q171*H171</f>
        <v>7.5909599999999999E-3</v>
      </c>
      <c r="S171" s="204">
        <v>0</v>
      </c>
      <c r="T171" s="205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206" t="s">
        <v>234</v>
      </c>
      <c r="AT171" s="206" t="s">
        <v>150</v>
      </c>
      <c r="AU171" s="206" t="s">
        <v>86</v>
      </c>
      <c r="AY171" s="18" t="s">
        <v>148</v>
      </c>
      <c r="BE171" s="207">
        <f>IF(N171="základní",J171,0)</f>
        <v>19327.75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8" t="s">
        <v>84</v>
      </c>
      <c r="BK171" s="207">
        <f>ROUND(I171*H171,2)</f>
        <v>19327.75</v>
      </c>
      <c r="BL171" s="18" t="s">
        <v>234</v>
      </c>
      <c r="BM171" s="206" t="s">
        <v>707</v>
      </c>
    </row>
    <row r="172" spans="1:65" s="14" customFormat="1" ht="11.25">
      <c r="B172" s="218"/>
      <c r="C172" s="219"/>
      <c r="D172" s="210" t="s">
        <v>157</v>
      </c>
      <c r="E172" s="220" t="s">
        <v>1</v>
      </c>
      <c r="F172" s="221" t="s">
        <v>557</v>
      </c>
      <c r="G172" s="219"/>
      <c r="H172" s="222">
        <v>5.7119999999999997</v>
      </c>
      <c r="I172" s="219"/>
      <c r="J172" s="219"/>
      <c r="K172" s="219"/>
      <c r="L172" s="223"/>
      <c r="M172" s="224"/>
      <c r="N172" s="225"/>
      <c r="O172" s="225"/>
      <c r="P172" s="225"/>
      <c r="Q172" s="225"/>
      <c r="R172" s="225"/>
      <c r="S172" s="225"/>
      <c r="T172" s="226"/>
      <c r="AT172" s="227" t="s">
        <v>157</v>
      </c>
      <c r="AU172" s="227" t="s">
        <v>86</v>
      </c>
      <c r="AV172" s="14" t="s">
        <v>86</v>
      </c>
      <c r="AW172" s="14" t="s">
        <v>29</v>
      </c>
      <c r="AX172" s="14" t="s">
        <v>76</v>
      </c>
      <c r="AY172" s="227" t="s">
        <v>148</v>
      </c>
    </row>
    <row r="173" spans="1:65" s="14" customFormat="1" ht="11.25">
      <c r="B173" s="218"/>
      <c r="C173" s="219"/>
      <c r="D173" s="210" t="s">
        <v>157</v>
      </c>
      <c r="E173" s="220" t="s">
        <v>1</v>
      </c>
      <c r="F173" s="221" t="s">
        <v>697</v>
      </c>
      <c r="G173" s="219"/>
      <c r="H173" s="222">
        <v>2.5190000000000001</v>
      </c>
      <c r="I173" s="219"/>
      <c r="J173" s="219"/>
      <c r="K173" s="219"/>
      <c r="L173" s="223"/>
      <c r="M173" s="224"/>
      <c r="N173" s="225"/>
      <c r="O173" s="225"/>
      <c r="P173" s="225"/>
      <c r="Q173" s="225"/>
      <c r="R173" s="225"/>
      <c r="S173" s="225"/>
      <c r="T173" s="226"/>
      <c r="AT173" s="227" t="s">
        <v>157</v>
      </c>
      <c r="AU173" s="227" t="s">
        <v>86</v>
      </c>
      <c r="AV173" s="14" t="s">
        <v>86</v>
      </c>
      <c r="AW173" s="14" t="s">
        <v>29</v>
      </c>
      <c r="AX173" s="14" t="s">
        <v>76</v>
      </c>
      <c r="AY173" s="227" t="s">
        <v>148</v>
      </c>
    </row>
    <row r="174" spans="1:65" s="14" customFormat="1" ht="11.25">
      <c r="B174" s="218"/>
      <c r="C174" s="219"/>
      <c r="D174" s="210" t="s">
        <v>157</v>
      </c>
      <c r="E174" s="220" t="s">
        <v>1</v>
      </c>
      <c r="F174" s="221" t="s">
        <v>698</v>
      </c>
      <c r="G174" s="219"/>
      <c r="H174" s="222">
        <v>2.1890000000000001</v>
      </c>
      <c r="I174" s="219"/>
      <c r="J174" s="219"/>
      <c r="K174" s="219"/>
      <c r="L174" s="223"/>
      <c r="M174" s="224"/>
      <c r="N174" s="225"/>
      <c r="O174" s="225"/>
      <c r="P174" s="225"/>
      <c r="Q174" s="225"/>
      <c r="R174" s="225"/>
      <c r="S174" s="225"/>
      <c r="T174" s="226"/>
      <c r="AT174" s="227" t="s">
        <v>157</v>
      </c>
      <c r="AU174" s="227" t="s">
        <v>86</v>
      </c>
      <c r="AV174" s="14" t="s">
        <v>86</v>
      </c>
      <c r="AW174" s="14" t="s">
        <v>29</v>
      </c>
      <c r="AX174" s="14" t="s">
        <v>76</v>
      </c>
      <c r="AY174" s="227" t="s">
        <v>148</v>
      </c>
    </row>
    <row r="175" spans="1:65" s="14" customFormat="1" ht="11.25">
      <c r="B175" s="218"/>
      <c r="C175" s="219"/>
      <c r="D175" s="210" t="s">
        <v>157</v>
      </c>
      <c r="E175" s="220" t="s">
        <v>1</v>
      </c>
      <c r="F175" s="221" t="s">
        <v>702</v>
      </c>
      <c r="G175" s="219"/>
      <c r="H175" s="222">
        <v>4.6970000000000001</v>
      </c>
      <c r="I175" s="219"/>
      <c r="J175" s="219"/>
      <c r="K175" s="219"/>
      <c r="L175" s="223"/>
      <c r="M175" s="224"/>
      <c r="N175" s="225"/>
      <c r="O175" s="225"/>
      <c r="P175" s="225"/>
      <c r="Q175" s="225"/>
      <c r="R175" s="225"/>
      <c r="S175" s="225"/>
      <c r="T175" s="226"/>
      <c r="AT175" s="227" t="s">
        <v>157</v>
      </c>
      <c r="AU175" s="227" t="s">
        <v>86</v>
      </c>
      <c r="AV175" s="14" t="s">
        <v>86</v>
      </c>
      <c r="AW175" s="14" t="s">
        <v>29</v>
      </c>
      <c r="AX175" s="14" t="s">
        <v>76</v>
      </c>
      <c r="AY175" s="227" t="s">
        <v>148</v>
      </c>
    </row>
    <row r="176" spans="1:65" s="14" customFormat="1" ht="11.25">
      <c r="B176" s="218"/>
      <c r="C176" s="219"/>
      <c r="D176" s="210" t="s">
        <v>157</v>
      </c>
      <c r="E176" s="220" t="s">
        <v>1</v>
      </c>
      <c r="F176" s="221" t="s">
        <v>703</v>
      </c>
      <c r="G176" s="219"/>
      <c r="H176" s="222">
        <v>4.8789999999999996</v>
      </c>
      <c r="I176" s="219"/>
      <c r="J176" s="219"/>
      <c r="K176" s="219"/>
      <c r="L176" s="223"/>
      <c r="M176" s="224"/>
      <c r="N176" s="225"/>
      <c r="O176" s="225"/>
      <c r="P176" s="225"/>
      <c r="Q176" s="225"/>
      <c r="R176" s="225"/>
      <c r="S176" s="225"/>
      <c r="T176" s="226"/>
      <c r="AT176" s="227" t="s">
        <v>157</v>
      </c>
      <c r="AU176" s="227" t="s">
        <v>86</v>
      </c>
      <c r="AV176" s="14" t="s">
        <v>86</v>
      </c>
      <c r="AW176" s="14" t="s">
        <v>29</v>
      </c>
      <c r="AX176" s="14" t="s">
        <v>76</v>
      </c>
      <c r="AY176" s="227" t="s">
        <v>148</v>
      </c>
    </row>
    <row r="177" spans="1:65" s="14" customFormat="1" ht="11.25">
      <c r="B177" s="218"/>
      <c r="C177" s="219"/>
      <c r="D177" s="210" t="s">
        <v>157</v>
      </c>
      <c r="E177" s="220" t="s">
        <v>1</v>
      </c>
      <c r="F177" s="221" t="s">
        <v>704</v>
      </c>
      <c r="G177" s="219"/>
      <c r="H177" s="222">
        <v>3.5569999999999999</v>
      </c>
      <c r="I177" s="219"/>
      <c r="J177" s="219"/>
      <c r="K177" s="219"/>
      <c r="L177" s="223"/>
      <c r="M177" s="224"/>
      <c r="N177" s="225"/>
      <c r="O177" s="225"/>
      <c r="P177" s="225"/>
      <c r="Q177" s="225"/>
      <c r="R177" s="225"/>
      <c r="S177" s="225"/>
      <c r="T177" s="226"/>
      <c r="AT177" s="227" t="s">
        <v>157</v>
      </c>
      <c r="AU177" s="227" t="s">
        <v>86</v>
      </c>
      <c r="AV177" s="14" t="s">
        <v>86</v>
      </c>
      <c r="AW177" s="14" t="s">
        <v>29</v>
      </c>
      <c r="AX177" s="14" t="s">
        <v>76</v>
      </c>
      <c r="AY177" s="227" t="s">
        <v>148</v>
      </c>
    </row>
    <row r="178" spans="1:65" s="14" customFormat="1" ht="11.25">
      <c r="B178" s="218"/>
      <c r="C178" s="219"/>
      <c r="D178" s="210" t="s">
        <v>157</v>
      </c>
      <c r="E178" s="220" t="s">
        <v>1</v>
      </c>
      <c r="F178" s="221" t="s">
        <v>705</v>
      </c>
      <c r="G178" s="219"/>
      <c r="H178" s="222">
        <v>5.6429999999999998</v>
      </c>
      <c r="I178" s="219"/>
      <c r="J178" s="219"/>
      <c r="K178" s="219"/>
      <c r="L178" s="223"/>
      <c r="M178" s="224"/>
      <c r="N178" s="225"/>
      <c r="O178" s="225"/>
      <c r="P178" s="225"/>
      <c r="Q178" s="225"/>
      <c r="R178" s="225"/>
      <c r="S178" s="225"/>
      <c r="T178" s="226"/>
      <c r="AT178" s="227" t="s">
        <v>157</v>
      </c>
      <c r="AU178" s="227" t="s">
        <v>86</v>
      </c>
      <c r="AV178" s="14" t="s">
        <v>86</v>
      </c>
      <c r="AW178" s="14" t="s">
        <v>29</v>
      </c>
      <c r="AX178" s="14" t="s">
        <v>76</v>
      </c>
      <c r="AY178" s="227" t="s">
        <v>148</v>
      </c>
    </row>
    <row r="179" spans="1:65" s="15" customFormat="1" ht="11.25">
      <c r="B179" s="228"/>
      <c r="C179" s="229"/>
      <c r="D179" s="210" t="s">
        <v>157</v>
      </c>
      <c r="E179" s="230" t="s">
        <v>1</v>
      </c>
      <c r="F179" s="231" t="s">
        <v>162</v>
      </c>
      <c r="G179" s="229"/>
      <c r="H179" s="232">
        <v>29.196000000000002</v>
      </c>
      <c r="I179" s="229"/>
      <c r="J179" s="229"/>
      <c r="K179" s="229"/>
      <c r="L179" s="233"/>
      <c r="M179" s="234"/>
      <c r="N179" s="235"/>
      <c r="O179" s="235"/>
      <c r="P179" s="235"/>
      <c r="Q179" s="235"/>
      <c r="R179" s="235"/>
      <c r="S179" s="235"/>
      <c r="T179" s="236"/>
      <c r="AT179" s="237" t="s">
        <v>157</v>
      </c>
      <c r="AU179" s="237" t="s">
        <v>86</v>
      </c>
      <c r="AV179" s="15" t="s">
        <v>155</v>
      </c>
      <c r="AW179" s="15" t="s">
        <v>29</v>
      </c>
      <c r="AX179" s="15" t="s">
        <v>84</v>
      </c>
      <c r="AY179" s="237" t="s">
        <v>148</v>
      </c>
    </row>
    <row r="180" spans="1:65" s="2" customFormat="1" ht="16.5" customHeight="1">
      <c r="A180" s="33"/>
      <c r="B180" s="34"/>
      <c r="C180" s="238" t="s">
        <v>225</v>
      </c>
      <c r="D180" s="238" t="s">
        <v>226</v>
      </c>
      <c r="E180" s="239" t="s">
        <v>596</v>
      </c>
      <c r="F180" s="240" t="s">
        <v>597</v>
      </c>
      <c r="G180" s="241" t="s">
        <v>153</v>
      </c>
      <c r="H180" s="242">
        <v>29.196000000000002</v>
      </c>
      <c r="I180" s="243">
        <v>7115</v>
      </c>
      <c r="J180" s="243">
        <f>ROUND(I180*H180,2)</f>
        <v>207729.54</v>
      </c>
      <c r="K180" s="240" t="s">
        <v>251</v>
      </c>
      <c r="L180" s="244"/>
      <c r="M180" s="245" t="s">
        <v>1</v>
      </c>
      <c r="N180" s="246" t="s">
        <v>41</v>
      </c>
      <c r="O180" s="204">
        <v>0</v>
      </c>
      <c r="P180" s="204">
        <f>O180*H180</f>
        <v>0</v>
      </c>
      <c r="Q180" s="204">
        <v>1.4409999999999999E-2</v>
      </c>
      <c r="R180" s="204">
        <f>Q180*H180</f>
        <v>0.42071436000000001</v>
      </c>
      <c r="S180" s="204">
        <v>0</v>
      </c>
      <c r="T180" s="20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206" t="s">
        <v>338</v>
      </c>
      <c r="AT180" s="206" t="s">
        <v>226</v>
      </c>
      <c r="AU180" s="206" t="s">
        <v>86</v>
      </c>
      <c r="AY180" s="18" t="s">
        <v>148</v>
      </c>
      <c r="BE180" s="207">
        <f>IF(N180="základní",J180,0)</f>
        <v>207729.54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8" t="s">
        <v>84</v>
      </c>
      <c r="BK180" s="207">
        <f>ROUND(I180*H180,2)</f>
        <v>207729.54</v>
      </c>
      <c r="BL180" s="18" t="s">
        <v>234</v>
      </c>
      <c r="BM180" s="206" t="s">
        <v>708</v>
      </c>
    </row>
    <row r="181" spans="1:65" s="2" customFormat="1" ht="24" customHeight="1">
      <c r="A181" s="33"/>
      <c r="B181" s="34"/>
      <c r="C181" s="196" t="s">
        <v>8</v>
      </c>
      <c r="D181" s="196" t="s">
        <v>150</v>
      </c>
      <c r="E181" s="197" t="s">
        <v>599</v>
      </c>
      <c r="F181" s="198" t="s">
        <v>600</v>
      </c>
      <c r="G181" s="199" t="s">
        <v>294</v>
      </c>
      <c r="H181" s="200">
        <v>10</v>
      </c>
      <c r="I181" s="201">
        <v>148</v>
      </c>
      <c r="J181" s="201">
        <f>ROUND(I181*H181,2)</f>
        <v>1480</v>
      </c>
      <c r="K181" s="198" t="s">
        <v>251</v>
      </c>
      <c r="L181" s="36"/>
      <c r="M181" s="202" t="s">
        <v>1</v>
      </c>
      <c r="N181" s="203" t="s">
        <v>41</v>
      </c>
      <c r="O181" s="204">
        <v>0.186</v>
      </c>
      <c r="P181" s="204">
        <f>O181*H181</f>
        <v>1.8599999999999999</v>
      </c>
      <c r="Q181" s="204">
        <v>1.6000000000000001E-4</v>
      </c>
      <c r="R181" s="204">
        <f>Q181*H181</f>
        <v>1.6000000000000001E-3</v>
      </c>
      <c r="S181" s="204">
        <v>0</v>
      </c>
      <c r="T181" s="205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206" t="s">
        <v>234</v>
      </c>
      <c r="AT181" s="206" t="s">
        <v>150</v>
      </c>
      <c r="AU181" s="206" t="s">
        <v>86</v>
      </c>
      <c r="AY181" s="18" t="s">
        <v>148</v>
      </c>
      <c r="BE181" s="207">
        <f>IF(N181="základní",J181,0)</f>
        <v>1480</v>
      </c>
      <c r="BF181" s="207">
        <f>IF(N181="snížená",J181,0)</f>
        <v>0</v>
      </c>
      <c r="BG181" s="207">
        <f>IF(N181="zákl. přenesená",J181,0)</f>
        <v>0</v>
      </c>
      <c r="BH181" s="207">
        <f>IF(N181="sníž. přenesená",J181,0)</f>
        <v>0</v>
      </c>
      <c r="BI181" s="207">
        <f>IF(N181="nulová",J181,0)</f>
        <v>0</v>
      </c>
      <c r="BJ181" s="18" t="s">
        <v>84</v>
      </c>
      <c r="BK181" s="207">
        <f>ROUND(I181*H181,2)</f>
        <v>1480</v>
      </c>
      <c r="BL181" s="18" t="s">
        <v>234</v>
      </c>
      <c r="BM181" s="206" t="s">
        <v>709</v>
      </c>
    </row>
    <row r="182" spans="1:65" s="2" customFormat="1" ht="24" customHeight="1">
      <c r="A182" s="33"/>
      <c r="B182" s="34"/>
      <c r="C182" s="196" t="s">
        <v>234</v>
      </c>
      <c r="D182" s="196" t="s">
        <v>150</v>
      </c>
      <c r="E182" s="197" t="s">
        <v>611</v>
      </c>
      <c r="F182" s="198" t="s">
        <v>612</v>
      </c>
      <c r="G182" s="199" t="s">
        <v>449</v>
      </c>
      <c r="H182" s="200">
        <v>10</v>
      </c>
      <c r="I182" s="201">
        <v>354</v>
      </c>
      <c r="J182" s="201">
        <f>ROUND(I182*H182,2)</f>
        <v>3540</v>
      </c>
      <c r="K182" s="198" t="s">
        <v>251</v>
      </c>
      <c r="L182" s="36"/>
      <c r="M182" s="202" t="s">
        <v>1</v>
      </c>
      <c r="N182" s="203" t="s">
        <v>41</v>
      </c>
      <c r="O182" s="204">
        <v>0.63</v>
      </c>
      <c r="P182" s="204">
        <f>O182*H182</f>
        <v>6.3</v>
      </c>
      <c r="Q182" s="204">
        <v>0</v>
      </c>
      <c r="R182" s="204">
        <f>Q182*H182</f>
        <v>0</v>
      </c>
      <c r="S182" s="204">
        <v>0</v>
      </c>
      <c r="T182" s="205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206" t="s">
        <v>234</v>
      </c>
      <c r="AT182" s="206" t="s">
        <v>150</v>
      </c>
      <c r="AU182" s="206" t="s">
        <v>86</v>
      </c>
      <c r="AY182" s="18" t="s">
        <v>148</v>
      </c>
      <c r="BE182" s="207">
        <f>IF(N182="základní",J182,0)</f>
        <v>3540</v>
      </c>
      <c r="BF182" s="207">
        <f>IF(N182="snížená",J182,0)</f>
        <v>0</v>
      </c>
      <c r="BG182" s="207">
        <f>IF(N182="zákl. přenesená",J182,0)</f>
        <v>0</v>
      </c>
      <c r="BH182" s="207">
        <f>IF(N182="sníž. přenesená",J182,0)</f>
        <v>0</v>
      </c>
      <c r="BI182" s="207">
        <f>IF(N182="nulová",J182,0)</f>
        <v>0</v>
      </c>
      <c r="BJ182" s="18" t="s">
        <v>84</v>
      </c>
      <c r="BK182" s="207">
        <f>ROUND(I182*H182,2)</f>
        <v>3540</v>
      </c>
      <c r="BL182" s="18" t="s">
        <v>234</v>
      </c>
      <c r="BM182" s="206" t="s">
        <v>710</v>
      </c>
    </row>
    <row r="183" spans="1:65" s="2" customFormat="1" ht="16.5" customHeight="1">
      <c r="A183" s="33"/>
      <c r="B183" s="34"/>
      <c r="C183" s="238" t="s">
        <v>240</v>
      </c>
      <c r="D183" s="238" t="s">
        <v>226</v>
      </c>
      <c r="E183" s="239" t="s">
        <v>614</v>
      </c>
      <c r="F183" s="240" t="s">
        <v>615</v>
      </c>
      <c r="G183" s="241" t="s">
        <v>294</v>
      </c>
      <c r="H183" s="242">
        <v>20.84</v>
      </c>
      <c r="I183" s="243">
        <v>463</v>
      </c>
      <c r="J183" s="243">
        <f>ROUND(I183*H183,2)</f>
        <v>9648.92</v>
      </c>
      <c r="K183" s="240" t="s">
        <v>251</v>
      </c>
      <c r="L183" s="244"/>
      <c r="M183" s="245" t="s">
        <v>1</v>
      </c>
      <c r="N183" s="246" t="s">
        <v>41</v>
      </c>
      <c r="O183" s="204">
        <v>0</v>
      </c>
      <c r="P183" s="204">
        <f>O183*H183</f>
        <v>0</v>
      </c>
      <c r="Q183" s="204">
        <v>2.0999999999999999E-3</v>
      </c>
      <c r="R183" s="204">
        <f>Q183*H183</f>
        <v>4.3763999999999997E-2</v>
      </c>
      <c r="S183" s="204">
        <v>0</v>
      </c>
      <c r="T183" s="205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206" t="s">
        <v>338</v>
      </c>
      <c r="AT183" s="206" t="s">
        <v>226</v>
      </c>
      <c r="AU183" s="206" t="s">
        <v>86</v>
      </c>
      <c r="AY183" s="18" t="s">
        <v>148</v>
      </c>
      <c r="BE183" s="207">
        <f>IF(N183="základní",J183,0)</f>
        <v>9648.92</v>
      </c>
      <c r="BF183" s="207">
        <f>IF(N183="snížená",J183,0)</f>
        <v>0</v>
      </c>
      <c r="BG183" s="207">
        <f>IF(N183="zákl. přenesená",J183,0)</f>
        <v>0</v>
      </c>
      <c r="BH183" s="207">
        <f>IF(N183="sníž. přenesená",J183,0)</f>
        <v>0</v>
      </c>
      <c r="BI183" s="207">
        <f>IF(N183="nulová",J183,0)</f>
        <v>0</v>
      </c>
      <c r="BJ183" s="18" t="s">
        <v>84</v>
      </c>
      <c r="BK183" s="207">
        <f>ROUND(I183*H183,2)</f>
        <v>9648.92</v>
      </c>
      <c r="BL183" s="18" t="s">
        <v>234</v>
      </c>
      <c r="BM183" s="206" t="s">
        <v>711</v>
      </c>
    </row>
    <row r="184" spans="1:65" s="14" customFormat="1" ht="11.25">
      <c r="B184" s="218"/>
      <c r="C184" s="219"/>
      <c r="D184" s="210" t="s">
        <v>157</v>
      </c>
      <c r="E184" s="220" t="s">
        <v>1</v>
      </c>
      <c r="F184" s="221" t="s">
        <v>617</v>
      </c>
      <c r="G184" s="219"/>
      <c r="H184" s="222">
        <v>3.36</v>
      </c>
      <c r="I184" s="219"/>
      <c r="J184" s="219"/>
      <c r="K184" s="219"/>
      <c r="L184" s="223"/>
      <c r="M184" s="224"/>
      <c r="N184" s="225"/>
      <c r="O184" s="225"/>
      <c r="P184" s="225"/>
      <c r="Q184" s="225"/>
      <c r="R184" s="225"/>
      <c r="S184" s="225"/>
      <c r="T184" s="226"/>
      <c r="AT184" s="227" t="s">
        <v>157</v>
      </c>
      <c r="AU184" s="227" t="s">
        <v>86</v>
      </c>
      <c r="AV184" s="14" t="s">
        <v>86</v>
      </c>
      <c r="AW184" s="14" t="s">
        <v>29</v>
      </c>
      <c r="AX184" s="14" t="s">
        <v>76</v>
      </c>
      <c r="AY184" s="227" t="s">
        <v>148</v>
      </c>
    </row>
    <row r="185" spans="1:65" s="14" customFormat="1" ht="11.25">
      <c r="B185" s="218"/>
      <c r="C185" s="219"/>
      <c r="D185" s="210" t="s">
        <v>157</v>
      </c>
      <c r="E185" s="220" t="s">
        <v>1</v>
      </c>
      <c r="F185" s="221" t="s">
        <v>712</v>
      </c>
      <c r="G185" s="219"/>
      <c r="H185" s="222">
        <v>2.21</v>
      </c>
      <c r="I185" s="219"/>
      <c r="J185" s="219"/>
      <c r="K185" s="219"/>
      <c r="L185" s="223"/>
      <c r="M185" s="224"/>
      <c r="N185" s="225"/>
      <c r="O185" s="225"/>
      <c r="P185" s="225"/>
      <c r="Q185" s="225"/>
      <c r="R185" s="225"/>
      <c r="S185" s="225"/>
      <c r="T185" s="226"/>
      <c r="AT185" s="227" t="s">
        <v>157</v>
      </c>
      <c r="AU185" s="227" t="s">
        <v>86</v>
      </c>
      <c r="AV185" s="14" t="s">
        <v>86</v>
      </c>
      <c r="AW185" s="14" t="s">
        <v>29</v>
      </c>
      <c r="AX185" s="14" t="s">
        <v>76</v>
      </c>
      <c r="AY185" s="227" t="s">
        <v>148</v>
      </c>
    </row>
    <row r="186" spans="1:65" s="14" customFormat="1" ht="11.25">
      <c r="B186" s="218"/>
      <c r="C186" s="219"/>
      <c r="D186" s="210" t="s">
        <v>157</v>
      </c>
      <c r="E186" s="220" t="s">
        <v>1</v>
      </c>
      <c r="F186" s="221" t="s">
        <v>713</v>
      </c>
      <c r="G186" s="219"/>
      <c r="H186" s="222">
        <v>1.92</v>
      </c>
      <c r="I186" s="219"/>
      <c r="J186" s="219"/>
      <c r="K186" s="219"/>
      <c r="L186" s="223"/>
      <c r="M186" s="224"/>
      <c r="N186" s="225"/>
      <c r="O186" s="225"/>
      <c r="P186" s="225"/>
      <c r="Q186" s="225"/>
      <c r="R186" s="225"/>
      <c r="S186" s="225"/>
      <c r="T186" s="226"/>
      <c r="AT186" s="227" t="s">
        <v>157</v>
      </c>
      <c r="AU186" s="227" t="s">
        <v>86</v>
      </c>
      <c r="AV186" s="14" t="s">
        <v>86</v>
      </c>
      <c r="AW186" s="14" t="s">
        <v>29</v>
      </c>
      <c r="AX186" s="14" t="s">
        <v>76</v>
      </c>
      <c r="AY186" s="227" t="s">
        <v>148</v>
      </c>
    </row>
    <row r="187" spans="1:65" s="14" customFormat="1" ht="11.25">
      <c r="B187" s="218"/>
      <c r="C187" s="219"/>
      <c r="D187" s="210" t="s">
        <v>157</v>
      </c>
      <c r="E187" s="220" t="s">
        <v>1</v>
      </c>
      <c r="F187" s="221" t="s">
        <v>714</v>
      </c>
      <c r="G187" s="219"/>
      <c r="H187" s="222">
        <v>4.12</v>
      </c>
      <c r="I187" s="219"/>
      <c r="J187" s="219"/>
      <c r="K187" s="219"/>
      <c r="L187" s="223"/>
      <c r="M187" s="224"/>
      <c r="N187" s="225"/>
      <c r="O187" s="225"/>
      <c r="P187" s="225"/>
      <c r="Q187" s="225"/>
      <c r="R187" s="225"/>
      <c r="S187" s="225"/>
      <c r="T187" s="226"/>
      <c r="AT187" s="227" t="s">
        <v>157</v>
      </c>
      <c r="AU187" s="227" t="s">
        <v>86</v>
      </c>
      <c r="AV187" s="14" t="s">
        <v>86</v>
      </c>
      <c r="AW187" s="14" t="s">
        <v>29</v>
      </c>
      <c r="AX187" s="14" t="s">
        <v>76</v>
      </c>
      <c r="AY187" s="227" t="s">
        <v>148</v>
      </c>
    </row>
    <row r="188" spans="1:65" s="14" customFormat="1" ht="11.25">
      <c r="B188" s="218"/>
      <c r="C188" s="219"/>
      <c r="D188" s="210" t="s">
        <v>157</v>
      </c>
      <c r="E188" s="220" t="s">
        <v>1</v>
      </c>
      <c r="F188" s="221" t="s">
        <v>715</v>
      </c>
      <c r="G188" s="219"/>
      <c r="H188" s="222">
        <v>4.28</v>
      </c>
      <c r="I188" s="219"/>
      <c r="J188" s="219"/>
      <c r="K188" s="219"/>
      <c r="L188" s="223"/>
      <c r="M188" s="224"/>
      <c r="N188" s="225"/>
      <c r="O188" s="225"/>
      <c r="P188" s="225"/>
      <c r="Q188" s="225"/>
      <c r="R188" s="225"/>
      <c r="S188" s="225"/>
      <c r="T188" s="226"/>
      <c r="AT188" s="227" t="s">
        <v>157</v>
      </c>
      <c r="AU188" s="227" t="s">
        <v>86</v>
      </c>
      <c r="AV188" s="14" t="s">
        <v>86</v>
      </c>
      <c r="AW188" s="14" t="s">
        <v>29</v>
      </c>
      <c r="AX188" s="14" t="s">
        <v>76</v>
      </c>
      <c r="AY188" s="227" t="s">
        <v>148</v>
      </c>
    </row>
    <row r="189" spans="1:65" s="13" customFormat="1" ht="11.25">
      <c r="B189" s="208"/>
      <c r="C189" s="209"/>
      <c r="D189" s="210" t="s">
        <v>157</v>
      </c>
      <c r="E189" s="211" t="s">
        <v>1</v>
      </c>
      <c r="F189" s="212" t="s">
        <v>716</v>
      </c>
      <c r="G189" s="209"/>
      <c r="H189" s="211" t="s">
        <v>1</v>
      </c>
      <c r="I189" s="209"/>
      <c r="J189" s="209"/>
      <c r="K189" s="209"/>
      <c r="L189" s="213"/>
      <c r="M189" s="214"/>
      <c r="N189" s="215"/>
      <c r="O189" s="215"/>
      <c r="P189" s="215"/>
      <c r="Q189" s="215"/>
      <c r="R189" s="215"/>
      <c r="S189" s="215"/>
      <c r="T189" s="216"/>
      <c r="AT189" s="217" t="s">
        <v>157</v>
      </c>
      <c r="AU189" s="217" t="s">
        <v>86</v>
      </c>
      <c r="AV189" s="13" t="s">
        <v>84</v>
      </c>
      <c r="AW189" s="13" t="s">
        <v>29</v>
      </c>
      <c r="AX189" s="13" t="s">
        <v>76</v>
      </c>
      <c r="AY189" s="217" t="s">
        <v>148</v>
      </c>
    </row>
    <row r="190" spans="1:65" s="14" customFormat="1" ht="11.25">
      <c r="B190" s="218"/>
      <c r="C190" s="219"/>
      <c r="D190" s="210" t="s">
        <v>157</v>
      </c>
      <c r="E190" s="220" t="s">
        <v>1</v>
      </c>
      <c r="F190" s="221" t="s">
        <v>717</v>
      </c>
      <c r="G190" s="219"/>
      <c r="H190" s="222">
        <v>4.95</v>
      </c>
      <c r="I190" s="219"/>
      <c r="J190" s="219"/>
      <c r="K190" s="219"/>
      <c r="L190" s="223"/>
      <c r="M190" s="224"/>
      <c r="N190" s="225"/>
      <c r="O190" s="225"/>
      <c r="P190" s="225"/>
      <c r="Q190" s="225"/>
      <c r="R190" s="225"/>
      <c r="S190" s="225"/>
      <c r="T190" s="226"/>
      <c r="AT190" s="227" t="s">
        <v>157</v>
      </c>
      <c r="AU190" s="227" t="s">
        <v>86</v>
      </c>
      <c r="AV190" s="14" t="s">
        <v>86</v>
      </c>
      <c r="AW190" s="14" t="s">
        <v>29</v>
      </c>
      <c r="AX190" s="14" t="s">
        <v>76</v>
      </c>
      <c r="AY190" s="227" t="s">
        <v>148</v>
      </c>
    </row>
    <row r="191" spans="1:65" s="15" customFormat="1" ht="11.25">
      <c r="B191" s="228"/>
      <c r="C191" s="229"/>
      <c r="D191" s="210" t="s">
        <v>157</v>
      </c>
      <c r="E191" s="230" t="s">
        <v>1</v>
      </c>
      <c r="F191" s="231" t="s">
        <v>162</v>
      </c>
      <c r="G191" s="229"/>
      <c r="H191" s="232">
        <v>20.84</v>
      </c>
      <c r="I191" s="229"/>
      <c r="J191" s="229"/>
      <c r="K191" s="229"/>
      <c r="L191" s="233"/>
      <c r="M191" s="234"/>
      <c r="N191" s="235"/>
      <c r="O191" s="235"/>
      <c r="P191" s="235"/>
      <c r="Q191" s="235"/>
      <c r="R191" s="235"/>
      <c r="S191" s="235"/>
      <c r="T191" s="236"/>
      <c r="AT191" s="237" t="s">
        <v>157</v>
      </c>
      <c r="AU191" s="237" t="s">
        <v>86</v>
      </c>
      <c r="AV191" s="15" t="s">
        <v>155</v>
      </c>
      <c r="AW191" s="15" t="s">
        <v>29</v>
      </c>
      <c r="AX191" s="15" t="s">
        <v>84</v>
      </c>
      <c r="AY191" s="237" t="s">
        <v>148</v>
      </c>
    </row>
    <row r="192" spans="1:65" s="2" customFormat="1" ht="16.5" customHeight="1">
      <c r="A192" s="33"/>
      <c r="B192" s="34"/>
      <c r="C192" s="238" t="s">
        <v>244</v>
      </c>
      <c r="D192" s="238" t="s">
        <v>226</v>
      </c>
      <c r="E192" s="239" t="s">
        <v>620</v>
      </c>
      <c r="F192" s="240" t="s">
        <v>621</v>
      </c>
      <c r="G192" s="241" t="s">
        <v>622</v>
      </c>
      <c r="H192" s="242">
        <v>10</v>
      </c>
      <c r="I192" s="243">
        <v>34.700000000000003</v>
      </c>
      <c r="J192" s="243">
        <f>ROUND(I192*H192,2)</f>
        <v>347</v>
      </c>
      <c r="K192" s="240" t="s">
        <v>251</v>
      </c>
      <c r="L192" s="244"/>
      <c r="M192" s="245" t="s">
        <v>1</v>
      </c>
      <c r="N192" s="246" t="s">
        <v>41</v>
      </c>
      <c r="O192" s="204">
        <v>0</v>
      </c>
      <c r="P192" s="204">
        <f>O192*H192</f>
        <v>0</v>
      </c>
      <c r="Q192" s="204">
        <v>2.0000000000000001E-4</v>
      </c>
      <c r="R192" s="204">
        <f>Q192*H192</f>
        <v>2E-3</v>
      </c>
      <c r="S192" s="204">
        <v>0</v>
      </c>
      <c r="T192" s="205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206" t="s">
        <v>338</v>
      </c>
      <c r="AT192" s="206" t="s">
        <v>226</v>
      </c>
      <c r="AU192" s="206" t="s">
        <v>86</v>
      </c>
      <c r="AY192" s="18" t="s">
        <v>148</v>
      </c>
      <c r="BE192" s="207">
        <f>IF(N192="základní",J192,0)</f>
        <v>347</v>
      </c>
      <c r="BF192" s="207">
        <f>IF(N192="snížená",J192,0)</f>
        <v>0</v>
      </c>
      <c r="BG192" s="207">
        <f>IF(N192="zákl. přenesená",J192,0)</f>
        <v>0</v>
      </c>
      <c r="BH192" s="207">
        <f>IF(N192="sníž. přenesená",J192,0)</f>
        <v>0</v>
      </c>
      <c r="BI192" s="207">
        <f>IF(N192="nulová",J192,0)</f>
        <v>0</v>
      </c>
      <c r="BJ192" s="18" t="s">
        <v>84</v>
      </c>
      <c r="BK192" s="207">
        <f>ROUND(I192*H192,2)</f>
        <v>347</v>
      </c>
      <c r="BL192" s="18" t="s">
        <v>234</v>
      </c>
      <c r="BM192" s="206" t="s">
        <v>718</v>
      </c>
    </row>
    <row r="193" spans="1:65" s="2" customFormat="1" ht="24" customHeight="1">
      <c r="A193" s="33"/>
      <c r="B193" s="34"/>
      <c r="C193" s="196" t="s">
        <v>248</v>
      </c>
      <c r="D193" s="196" t="s">
        <v>150</v>
      </c>
      <c r="E193" s="197" t="s">
        <v>624</v>
      </c>
      <c r="F193" s="198" t="s">
        <v>625</v>
      </c>
      <c r="G193" s="199" t="s">
        <v>473</v>
      </c>
      <c r="H193" s="200">
        <v>2425.5619999999999</v>
      </c>
      <c r="I193" s="201">
        <v>0.74</v>
      </c>
      <c r="J193" s="201">
        <f>ROUND(I193*H193,2)</f>
        <v>1794.92</v>
      </c>
      <c r="K193" s="198" t="s">
        <v>251</v>
      </c>
      <c r="L193" s="36"/>
      <c r="M193" s="257" t="s">
        <v>1</v>
      </c>
      <c r="N193" s="258" t="s">
        <v>41</v>
      </c>
      <c r="O193" s="259">
        <v>0</v>
      </c>
      <c r="P193" s="259">
        <f>O193*H193</f>
        <v>0</v>
      </c>
      <c r="Q193" s="259">
        <v>0</v>
      </c>
      <c r="R193" s="259">
        <f>Q193*H193</f>
        <v>0</v>
      </c>
      <c r="S193" s="259">
        <v>0</v>
      </c>
      <c r="T193" s="260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206" t="s">
        <v>234</v>
      </c>
      <c r="AT193" s="206" t="s">
        <v>150</v>
      </c>
      <c r="AU193" s="206" t="s">
        <v>86</v>
      </c>
      <c r="AY193" s="18" t="s">
        <v>148</v>
      </c>
      <c r="BE193" s="207">
        <f>IF(N193="základní",J193,0)</f>
        <v>1794.92</v>
      </c>
      <c r="BF193" s="207">
        <f>IF(N193="snížená",J193,0)</f>
        <v>0</v>
      </c>
      <c r="BG193" s="207">
        <f>IF(N193="zákl. přenesená",J193,0)</f>
        <v>0</v>
      </c>
      <c r="BH193" s="207">
        <f>IF(N193="sníž. přenesená",J193,0)</f>
        <v>0</v>
      </c>
      <c r="BI193" s="207">
        <f>IF(N193="nulová",J193,0)</f>
        <v>0</v>
      </c>
      <c r="BJ193" s="18" t="s">
        <v>84</v>
      </c>
      <c r="BK193" s="207">
        <f>ROUND(I193*H193,2)</f>
        <v>1794.92</v>
      </c>
      <c r="BL193" s="18" t="s">
        <v>234</v>
      </c>
      <c r="BM193" s="206" t="s">
        <v>719</v>
      </c>
    </row>
    <row r="194" spans="1:65" s="2" customFormat="1" ht="6.95" customHeight="1">
      <c r="A194" s="33"/>
      <c r="B194" s="53"/>
      <c r="C194" s="54"/>
      <c r="D194" s="54"/>
      <c r="E194" s="54"/>
      <c r="F194" s="54"/>
      <c r="G194" s="54"/>
      <c r="H194" s="54"/>
      <c r="I194" s="54"/>
      <c r="J194" s="54"/>
      <c r="K194" s="54"/>
      <c r="L194" s="36"/>
      <c r="M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</row>
  </sheetData>
  <sheetProtection algorithmName="SHA-512" hashValue="YgXZm8OaJCfgkwPDUFYudMTNyTUULdul6tYkGCVi250oVrdEmgCgj6UAKRGacmRBX27I2hTHqVyMXz1jWPKqMw==" saltValue="gpfzezrAJsS6N59ILWhFesSo43GgVrNz7PyEj4p2YSihFbnvImgRYGUp4UnEiOzdjrm1jsAPrDAhRgpI6rt75g==" spinCount="100000" sheet="1" objects="1" scenarios="1" formatColumns="0" formatRows="0" autoFilter="0"/>
  <autoFilter ref="C130:K193" xr:uid="{00000000-0009-0000-0000-000004000000}"/>
  <mergeCells count="12">
    <mergeCell ref="E123:H123"/>
    <mergeCell ref="L2:V2"/>
    <mergeCell ref="E85:H85"/>
    <mergeCell ref="E87:H87"/>
    <mergeCell ref="E89:H89"/>
    <mergeCell ref="E119:H119"/>
    <mergeCell ref="E121:H12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13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102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2" customFormat="1" ht="12" customHeight="1">
      <c r="A8" s="33"/>
      <c r="B8" s="36"/>
      <c r="C8" s="33"/>
      <c r="D8" s="122" t="s">
        <v>111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6"/>
      <c r="C9" s="33"/>
      <c r="D9" s="33"/>
      <c r="E9" s="310" t="s">
        <v>720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6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6"/>
      <c r="C11" s="33"/>
      <c r="D11" s="122" t="s">
        <v>16</v>
      </c>
      <c r="E11" s="33"/>
      <c r="F11" s="109" t="s">
        <v>1</v>
      </c>
      <c r="G11" s="33"/>
      <c r="H11" s="33"/>
      <c r="I11" s="122" t="s">
        <v>17</v>
      </c>
      <c r="J11" s="109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6"/>
      <c r="C12" s="33"/>
      <c r="D12" s="122" t="s">
        <v>18</v>
      </c>
      <c r="E12" s="33"/>
      <c r="F12" s="109" t="s">
        <v>19</v>
      </c>
      <c r="G12" s="33"/>
      <c r="H12" s="33"/>
      <c r="I12" s="122" t="s">
        <v>20</v>
      </c>
      <c r="J12" s="123" t="str">
        <f>'Rekapitulace stavby'!AN8</f>
        <v>9. 11. 2019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22</v>
      </c>
      <c r="E14" s="33"/>
      <c r="F14" s="33"/>
      <c r="G14" s="33"/>
      <c r="H14" s="33"/>
      <c r="I14" s="122" t="s">
        <v>23</v>
      </c>
      <c r="J14" s="109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6"/>
      <c r="C15" s="33"/>
      <c r="D15" s="33"/>
      <c r="E15" s="109" t="s">
        <v>24</v>
      </c>
      <c r="F15" s="33"/>
      <c r="G15" s="33"/>
      <c r="H15" s="33"/>
      <c r="I15" s="122" t="s">
        <v>25</v>
      </c>
      <c r="J15" s="109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6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6"/>
      <c r="C17" s="33"/>
      <c r="D17" s="122" t="s">
        <v>26</v>
      </c>
      <c r="E17" s="33"/>
      <c r="F17" s="33"/>
      <c r="G17" s="33"/>
      <c r="H17" s="33"/>
      <c r="I17" s="122" t="s">
        <v>23</v>
      </c>
      <c r="J17" s="109" t="str">
        <f>'Rekapitulace stavby'!AN13</f>
        <v/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6"/>
      <c r="C18" s="33"/>
      <c r="D18" s="33"/>
      <c r="E18" s="312" t="str">
        <f>'Rekapitulace stavby'!E14</f>
        <v xml:space="preserve"> </v>
      </c>
      <c r="F18" s="312"/>
      <c r="G18" s="312"/>
      <c r="H18" s="312"/>
      <c r="I18" s="122" t="s">
        <v>25</v>
      </c>
      <c r="J18" s="109" t="str">
        <f>'Rekapitulace stavby'!AN14</f>
        <v/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6"/>
      <c r="C20" s="33"/>
      <c r="D20" s="122" t="s">
        <v>28</v>
      </c>
      <c r="E20" s="33"/>
      <c r="F20" s="33"/>
      <c r="G20" s="33"/>
      <c r="H20" s="33"/>
      <c r="I20" s="122" t="s">
        <v>23</v>
      </c>
      <c r="J20" s="109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6"/>
      <c r="C21" s="33"/>
      <c r="D21" s="33"/>
      <c r="E21" s="109" t="str">
        <f>IF('Rekapitulace stavby'!E17="","",'Rekapitulace stavby'!E17)</f>
        <v xml:space="preserve"> </v>
      </c>
      <c r="F21" s="33"/>
      <c r="G21" s="33"/>
      <c r="H21" s="33"/>
      <c r="I21" s="122" t="s">
        <v>25</v>
      </c>
      <c r="J21" s="109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6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6"/>
      <c r="C23" s="33"/>
      <c r="D23" s="122" t="s">
        <v>30</v>
      </c>
      <c r="E23" s="33"/>
      <c r="F23" s="33"/>
      <c r="G23" s="33"/>
      <c r="H23" s="33"/>
      <c r="I23" s="122" t="s">
        <v>23</v>
      </c>
      <c r="J23" s="109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6"/>
      <c r="C24" s="33"/>
      <c r="D24" s="33"/>
      <c r="E24" s="109" t="s">
        <v>31</v>
      </c>
      <c r="F24" s="33"/>
      <c r="G24" s="33"/>
      <c r="H24" s="33"/>
      <c r="I24" s="122" t="s">
        <v>25</v>
      </c>
      <c r="J24" s="109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6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6"/>
      <c r="C26" s="33"/>
      <c r="D26" s="122" t="s">
        <v>32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24"/>
      <c r="B27" s="125"/>
      <c r="C27" s="124"/>
      <c r="D27" s="124"/>
      <c r="E27" s="313" t="s">
        <v>1</v>
      </c>
      <c r="F27" s="313"/>
      <c r="G27" s="313"/>
      <c r="H27" s="313"/>
      <c r="I27" s="124"/>
      <c r="J27" s="124"/>
      <c r="K27" s="124"/>
      <c r="L27" s="126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pans="1:31" s="2" customFormat="1" ht="6.95" customHeight="1">
      <c r="A28" s="33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6"/>
      <c r="C29" s="33"/>
      <c r="D29" s="127"/>
      <c r="E29" s="127"/>
      <c r="F29" s="127"/>
      <c r="G29" s="127"/>
      <c r="H29" s="127"/>
      <c r="I29" s="127"/>
      <c r="J29" s="127"/>
      <c r="K29" s="12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6"/>
      <c r="C30" s="33"/>
      <c r="D30" s="109" t="s">
        <v>113</v>
      </c>
      <c r="E30" s="33"/>
      <c r="F30" s="33"/>
      <c r="G30" s="33"/>
      <c r="H30" s="33"/>
      <c r="I30" s="33"/>
      <c r="J30" s="128">
        <f>J96</f>
        <v>1135400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6"/>
      <c r="C31" s="33"/>
      <c r="D31" s="129" t="s">
        <v>114</v>
      </c>
      <c r="E31" s="33"/>
      <c r="F31" s="33"/>
      <c r="G31" s="33"/>
      <c r="H31" s="33"/>
      <c r="I31" s="33"/>
      <c r="J31" s="128">
        <f>J104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6"/>
      <c r="C32" s="33"/>
      <c r="D32" s="130" t="s">
        <v>36</v>
      </c>
      <c r="E32" s="33"/>
      <c r="F32" s="33"/>
      <c r="G32" s="33"/>
      <c r="H32" s="33"/>
      <c r="I32" s="33"/>
      <c r="J32" s="131">
        <f>ROUND(J30 + J31, 2)</f>
        <v>1135400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6"/>
      <c r="C33" s="33"/>
      <c r="D33" s="127"/>
      <c r="E33" s="127"/>
      <c r="F33" s="127"/>
      <c r="G33" s="127"/>
      <c r="H33" s="127"/>
      <c r="I33" s="127"/>
      <c r="J33" s="127"/>
      <c r="K33" s="127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6"/>
      <c r="C34" s="33"/>
      <c r="D34" s="33"/>
      <c r="E34" s="33"/>
      <c r="F34" s="132" t="s">
        <v>38</v>
      </c>
      <c r="G34" s="33"/>
      <c r="H34" s="33"/>
      <c r="I34" s="132" t="s">
        <v>37</v>
      </c>
      <c r="J34" s="132" t="s">
        <v>39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6"/>
      <c r="C35" s="33"/>
      <c r="D35" s="133" t="s">
        <v>40</v>
      </c>
      <c r="E35" s="122" t="s">
        <v>41</v>
      </c>
      <c r="F35" s="134">
        <f>ROUND((SUM(BE104:BE105) + SUM(BE125:BE136)),  2)</f>
        <v>1135400</v>
      </c>
      <c r="G35" s="33"/>
      <c r="H35" s="33"/>
      <c r="I35" s="135">
        <v>0.21</v>
      </c>
      <c r="J35" s="134">
        <f>ROUND(((SUM(BE104:BE105) + SUM(BE125:BE136))*I35),  2)</f>
        <v>238434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122" t="s">
        <v>42</v>
      </c>
      <c r="F36" s="134">
        <f>ROUND((SUM(BF104:BF105) + SUM(BF125:BF136)),  2)</f>
        <v>0</v>
      </c>
      <c r="G36" s="33"/>
      <c r="H36" s="33"/>
      <c r="I36" s="135">
        <v>0.15</v>
      </c>
      <c r="J36" s="134">
        <f>ROUND(((SUM(BF104:BF105) + SUM(BF125:BF136))*I36),  2)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6"/>
      <c r="C37" s="33"/>
      <c r="D37" s="33"/>
      <c r="E37" s="122" t="s">
        <v>43</v>
      </c>
      <c r="F37" s="134">
        <f>ROUND((SUM(BG104:BG105) + SUM(BG125:BG136)),  2)</f>
        <v>0</v>
      </c>
      <c r="G37" s="33"/>
      <c r="H37" s="33"/>
      <c r="I37" s="135">
        <v>0.21</v>
      </c>
      <c r="J37" s="13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6"/>
      <c r="C38" s="33"/>
      <c r="D38" s="33"/>
      <c r="E38" s="122" t="s">
        <v>44</v>
      </c>
      <c r="F38" s="134">
        <f>ROUND((SUM(BH104:BH105) + SUM(BH125:BH136)),  2)</f>
        <v>0</v>
      </c>
      <c r="G38" s="33"/>
      <c r="H38" s="33"/>
      <c r="I38" s="135">
        <v>0.15</v>
      </c>
      <c r="J38" s="134">
        <f>0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45</v>
      </c>
      <c r="F39" s="134">
        <f>ROUND((SUM(BI104:BI105) + SUM(BI125:BI136)),  2)</f>
        <v>0</v>
      </c>
      <c r="G39" s="33"/>
      <c r="H39" s="33"/>
      <c r="I39" s="135">
        <v>0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6"/>
      <c r="C41" s="136"/>
      <c r="D41" s="137" t="s">
        <v>46</v>
      </c>
      <c r="E41" s="138"/>
      <c r="F41" s="138"/>
      <c r="G41" s="139" t="s">
        <v>47</v>
      </c>
      <c r="H41" s="140" t="s">
        <v>48</v>
      </c>
      <c r="I41" s="138"/>
      <c r="J41" s="141">
        <f>SUM(J32:J39)</f>
        <v>1373834</v>
      </c>
      <c r="K41" s="142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111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302" t="str">
        <f>E9</f>
        <v>SO-03 - Výtah vč. stavebních úprav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18</v>
      </c>
      <c r="D89" s="35"/>
      <c r="E89" s="35"/>
      <c r="F89" s="27" t="str">
        <f>F12</f>
        <v>Loděnice</v>
      </c>
      <c r="G89" s="35"/>
      <c r="H89" s="35"/>
      <c r="I89" s="29" t="s">
        <v>20</v>
      </c>
      <c r="J89" s="65" t="str">
        <f>IF(J12="","",J12)</f>
        <v>9. 11. 2019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9" t="s">
        <v>22</v>
      </c>
      <c r="D91" s="35"/>
      <c r="E91" s="35"/>
      <c r="F91" s="27" t="str">
        <f>E15</f>
        <v>Obec Loděnice</v>
      </c>
      <c r="G91" s="35"/>
      <c r="H91" s="35"/>
      <c r="I91" s="29" t="s">
        <v>28</v>
      </c>
      <c r="J91" s="30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26</v>
      </c>
      <c r="D92" s="35"/>
      <c r="E92" s="35"/>
      <c r="F92" s="27" t="str">
        <f>IF(E18="","",E18)</f>
        <v xml:space="preserve"> </v>
      </c>
      <c r="G92" s="35"/>
      <c r="H92" s="35"/>
      <c r="I92" s="29" t="s">
        <v>30</v>
      </c>
      <c r="J92" s="30" t="str">
        <f>E24</f>
        <v>Zdeněk Drda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54" t="s">
        <v>116</v>
      </c>
      <c r="D94" s="116"/>
      <c r="E94" s="116"/>
      <c r="F94" s="116"/>
      <c r="G94" s="116"/>
      <c r="H94" s="116"/>
      <c r="I94" s="116"/>
      <c r="J94" s="155" t="s">
        <v>117</v>
      </c>
      <c r="K94" s="11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56" t="s">
        <v>118</v>
      </c>
      <c r="D96" s="35"/>
      <c r="E96" s="35"/>
      <c r="F96" s="35"/>
      <c r="G96" s="35"/>
      <c r="H96" s="35"/>
      <c r="I96" s="35"/>
      <c r="J96" s="83">
        <f>J125</f>
        <v>1135400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119</v>
      </c>
    </row>
    <row r="97" spans="1:31" s="9" customFormat="1" ht="24.95" customHeight="1">
      <c r="B97" s="157"/>
      <c r="C97" s="158"/>
      <c r="D97" s="159" t="s">
        <v>120</v>
      </c>
      <c r="E97" s="160"/>
      <c r="F97" s="160"/>
      <c r="G97" s="160"/>
      <c r="H97" s="160"/>
      <c r="I97" s="160"/>
      <c r="J97" s="161">
        <f>J126</f>
        <v>135000</v>
      </c>
      <c r="K97" s="158"/>
      <c r="L97" s="162"/>
    </row>
    <row r="98" spans="1:31" s="10" customFormat="1" ht="19.899999999999999" customHeight="1">
      <c r="B98" s="163"/>
      <c r="C98" s="103"/>
      <c r="D98" s="164" t="s">
        <v>721</v>
      </c>
      <c r="E98" s="165"/>
      <c r="F98" s="165"/>
      <c r="G98" s="165"/>
      <c r="H98" s="165"/>
      <c r="I98" s="165"/>
      <c r="J98" s="166">
        <f>J127</f>
        <v>135000</v>
      </c>
      <c r="K98" s="103"/>
      <c r="L98" s="167"/>
    </row>
    <row r="99" spans="1:31" s="9" customFormat="1" ht="24.95" customHeight="1">
      <c r="B99" s="157"/>
      <c r="C99" s="158"/>
      <c r="D99" s="159" t="s">
        <v>722</v>
      </c>
      <c r="E99" s="160"/>
      <c r="F99" s="160"/>
      <c r="G99" s="160"/>
      <c r="H99" s="160"/>
      <c r="I99" s="160"/>
      <c r="J99" s="161">
        <f>J130</f>
        <v>1000400</v>
      </c>
      <c r="K99" s="158"/>
      <c r="L99" s="162"/>
    </row>
    <row r="100" spans="1:31" s="10" customFormat="1" ht="19.899999999999999" customHeight="1">
      <c r="B100" s="163"/>
      <c r="C100" s="103"/>
      <c r="D100" s="164" t="s">
        <v>723</v>
      </c>
      <c r="E100" s="165"/>
      <c r="F100" s="165"/>
      <c r="G100" s="165"/>
      <c r="H100" s="165"/>
      <c r="I100" s="165"/>
      <c r="J100" s="166">
        <f>J131</f>
        <v>65000</v>
      </c>
      <c r="K100" s="103"/>
      <c r="L100" s="167"/>
    </row>
    <row r="101" spans="1:31" s="10" customFormat="1" ht="19.899999999999999" customHeight="1">
      <c r="B101" s="163"/>
      <c r="C101" s="103"/>
      <c r="D101" s="164" t="s">
        <v>724</v>
      </c>
      <c r="E101" s="165"/>
      <c r="F101" s="165"/>
      <c r="G101" s="165"/>
      <c r="H101" s="165"/>
      <c r="I101" s="165"/>
      <c r="J101" s="166">
        <f>J133</f>
        <v>935400</v>
      </c>
      <c r="K101" s="103"/>
      <c r="L101" s="167"/>
    </row>
    <row r="102" spans="1:31" s="2" customFormat="1" ht="21.75" customHeight="1">
      <c r="A102" s="33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50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5" customHeight="1">
      <c r="A103" s="33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50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9.25" customHeight="1">
      <c r="A104" s="33"/>
      <c r="B104" s="34"/>
      <c r="C104" s="156" t="s">
        <v>132</v>
      </c>
      <c r="D104" s="35"/>
      <c r="E104" s="35"/>
      <c r="F104" s="35"/>
      <c r="G104" s="35"/>
      <c r="H104" s="35"/>
      <c r="I104" s="35"/>
      <c r="J104" s="168">
        <v>0</v>
      </c>
      <c r="K104" s="35"/>
      <c r="L104" s="50"/>
      <c r="N104" s="169" t="s">
        <v>40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18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9.25" customHeight="1">
      <c r="A106" s="33"/>
      <c r="B106" s="34"/>
      <c r="C106" s="115" t="s">
        <v>109</v>
      </c>
      <c r="D106" s="116"/>
      <c r="E106" s="116"/>
      <c r="F106" s="116"/>
      <c r="G106" s="116"/>
      <c r="H106" s="116"/>
      <c r="I106" s="116"/>
      <c r="J106" s="117">
        <f>ROUND(J96+J104,2)</f>
        <v>1135400</v>
      </c>
      <c r="K106" s="116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4" t="s">
        <v>133</v>
      </c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9" t="s">
        <v>14</v>
      </c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5"/>
      <c r="D115" s="35"/>
      <c r="E115" s="314" t="str">
        <f>E7</f>
        <v>Orientační ocenění podle THÚ - budova Obecního úřadu</v>
      </c>
      <c r="F115" s="315"/>
      <c r="G115" s="315"/>
      <c r="H115" s="31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9" t="s">
        <v>111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5"/>
      <c r="D117" s="35"/>
      <c r="E117" s="302" t="str">
        <f>E9</f>
        <v>SO-03 - Výtah vč. stavebních úprav</v>
      </c>
      <c r="F117" s="316"/>
      <c r="G117" s="316"/>
      <c r="H117" s="316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9" t="s">
        <v>18</v>
      </c>
      <c r="D119" s="35"/>
      <c r="E119" s="35"/>
      <c r="F119" s="27" t="str">
        <f>F12</f>
        <v>Loděnice</v>
      </c>
      <c r="G119" s="35"/>
      <c r="H119" s="35"/>
      <c r="I119" s="29" t="s">
        <v>20</v>
      </c>
      <c r="J119" s="65" t="str">
        <f>IF(J12="","",J12)</f>
        <v>9. 11. 2019</v>
      </c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9" t="s">
        <v>22</v>
      </c>
      <c r="D121" s="35"/>
      <c r="E121" s="35"/>
      <c r="F121" s="27" t="str">
        <f>E15</f>
        <v>Obec Loděnice</v>
      </c>
      <c r="G121" s="35"/>
      <c r="H121" s="35"/>
      <c r="I121" s="29" t="s">
        <v>28</v>
      </c>
      <c r="J121" s="30" t="str">
        <f>E21</f>
        <v xml:space="preserve"> 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9" t="s">
        <v>26</v>
      </c>
      <c r="D122" s="35"/>
      <c r="E122" s="35"/>
      <c r="F122" s="27" t="str">
        <f>IF(E18="","",E18)</f>
        <v xml:space="preserve"> </v>
      </c>
      <c r="G122" s="35"/>
      <c r="H122" s="35"/>
      <c r="I122" s="29" t="s">
        <v>30</v>
      </c>
      <c r="J122" s="30" t="str">
        <f>E24</f>
        <v>Zdeněk Drda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70"/>
      <c r="B124" s="171"/>
      <c r="C124" s="172" t="s">
        <v>134</v>
      </c>
      <c r="D124" s="173" t="s">
        <v>61</v>
      </c>
      <c r="E124" s="173" t="s">
        <v>57</v>
      </c>
      <c r="F124" s="173" t="s">
        <v>58</v>
      </c>
      <c r="G124" s="173" t="s">
        <v>135</v>
      </c>
      <c r="H124" s="173" t="s">
        <v>136</v>
      </c>
      <c r="I124" s="173" t="s">
        <v>137</v>
      </c>
      <c r="J124" s="173" t="s">
        <v>117</v>
      </c>
      <c r="K124" s="174" t="s">
        <v>138</v>
      </c>
      <c r="L124" s="175"/>
      <c r="M124" s="74" t="s">
        <v>1</v>
      </c>
      <c r="N124" s="75" t="s">
        <v>40</v>
      </c>
      <c r="O124" s="75" t="s">
        <v>139</v>
      </c>
      <c r="P124" s="75" t="s">
        <v>140</v>
      </c>
      <c r="Q124" s="75" t="s">
        <v>141</v>
      </c>
      <c r="R124" s="75" t="s">
        <v>142</v>
      </c>
      <c r="S124" s="75" t="s">
        <v>143</v>
      </c>
      <c r="T124" s="76" t="s">
        <v>144</v>
      </c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</row>
    <row r="125" spans="1:65" s="2" customFormat="1" ht="22.9" customHeight="1">
      <c r="A125" s="33"/>
      <c r="B125" s="34"/>
      <c r="C125" s="81" t="s">
        <v>145</v>
      </c>
      <c r="D125" s="35"/>
      <c r="E125" s="35"/>
      <c r="F125" s="35"/>
      <c r="G125" s="35"/>
      <c r="H125" s="35"/>
      <c r="I125" s="35"/>
      <c r="J125" s="176">
        <f>BK125</f>
        <v>1135400</v>
      </c>
      <c r="K125" s="35"/>
      <c r="L125" s="36"/>
      <c r="M125" s="77"/>
      <c r="N125" s="177"/>
      <c r="O125" s="78"/>
      <c r="P125" s="178">
        <f>P126+P130</f>
        <v>441.20599999999996</v>
      </c>
      <c r="Q125" s="78"/>
      <c r="R125" s="178">
        <f>R126+R130</f>
        <v>1.5592900000000001</v>
      </c>
      <c r="S125" s="78"/>
      <c r="T125" s="179">
        <f>T126+T130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75</v>
      </c>
      <c r="AU125" s="18" t="s">
        <v>119</v>
      </c>
      <c r="BK125" s="180">
        <f>BK126+BK130</f>
        <v>1135400</v>
      </c>
    </row>
    <row r="126" spans="1:65" s="12" customFormat="1" ht="25.9" customHeight="1">
      <c r="B126" s="181"/>
      <c r="C126" s="182"/>
      <c r="D126" s="183" t="s">
        <v>75</v>
      </c>
      <c r="E126" s="184" t="s">
        <v>146</v>
      </c>
      <c r="F126" s="184" t="s">
        <v>147</v>
      </c>
      <c r="G126" s="182"/>
      <c r="H126" s="182"/>
      <c r="I126" s="182"/>
      <c r="J126" s="185">
        <f>BK126</f>
        <v>135000</v>
      </c>
      <c r="K126" s="182"/>
      <c r="L126" s="186"/>
      <c r="M126" s="187"/>
      <c r="N126" s="188"/>
      <c r="O126" s="188"/>
      <c r="P126" s="189">
        <f>P127</f>
        <v>5.7460000000000004</v>
      </c>
      <c r="Q126" s="188"/>
      <c r="R126" s="189">
        <f>R127</f>
        <v>1.4705900000000001</v>
      </c>
      <c r="S126" s="188"/>
      <c r="T126" s="190">
        <f>T127</f>
        <v>0</v>
      </c>
      <c r="AR126" s="191" t="s">
        <v>84</v>
      </c>
      <c r="AT126" s="192" t="s">
        <v>75</v>
      </c>
      <c r="AU126" s="192" t="s">
        <v>76</v>
      </c>
      <c r="AY126" s="191" t="s">
        <v>148</v>
      </c>
      <c r="BK126" s="193">
        <f>BK127</f>
        <v>135000</v>
      </c>
    </row>
    <row r="127" spans="1:65" s="12" customFormat="1" ht="22.9" customHeight="1">
      <c r="B127" s="181"/>
      <c r="C127" s="182"/>
      <c r="D127" s="183" t="s">
        <v>75</v>
      </c>
      <c r="E127" s="194" t="s">
        <v>193</v>
      </c>
      <c r="F127" s="194" t="s">
        <v>725</v>
      </c>
      <c r="G127" s="182"/>
      <c r="H127" s="182"/>
      <c r="I127" s="182"/>
      <c r="J127" s="195">
        <f>BK127</f>
        <v>135000</v>
      </c>
      <c r="K127" s="182"/>
      <c r="L127" s="186"/>
      <c r="M127" s="187"/>
      <c r="N127" s="188"/>
      <c r="O127" s="188"/>
      <c r="P127" s="189">
        <f>SUM(P128:P129)</f>
        <v>5.7460000000000004</v>
      </c>
      <c r="Q127" s="188"/>
      <c r="R127" s="189">
        <f>SUM(R128:R129)</f>
        <v>1.4705900000000001</v>
      </c>
      <c r="S127" s="188"/>
      <c r="T127" s="190">
        <f>SUM(T128:T129)</f>
        <v>0</v>
      </c>
      <c r="AR127" s="191" t="s">
        <v>84</v>
      </c>
      <c r="AT127" s="192" t="s">
        <v>75</v>
      </c>
      <c r="AU127" s="192" t="s">
        <v>84</v>
      </c>
      <c r="AY127" s="191" t="s">
        <v>148</v>
      </c>
      <c r="BK127" s="193">
        <f>SUM(BK128:BK129)</f>
        <v>135000</v>
      </c>
    </row>
    <row r="128" spans="1:65" s="2" customFormat="1" ht="16.5" customHeight="1">
      <c r="A128" s="33"/>
      <c r="B128" s="34"/>
      <c r="C128" s="196" t="s">
        <v>84</v>
      </c>
      <c r="D128" s="196" t="s">
        <v>150</v>
      </c>
      <c r="E128" s="197" t="s">
        <v>726</v>
      </c>
      <c r="F128" s="198" t="s">
        <v>727</v>
      </c>
      <c r="G128" s="199" t="s">
        <v>407</v>
      </c>
      <c r="H128" s="200">
        <v>1</v>
      </c>
      <c r="I128" s="201">
        <v>135000</v>
      </c>
      <c r="J128" s="201">
        <f>ROUND(I128*H128,2)</f>
        <v>135000</v>
      </c>
      <c r="K128" s="198" t="s">
        <v>1</v>
      </c>
      <c r="L128" s="36"/>
      <c r="M128" s="202" t="s">
        <v>1</v>
      </c>
      <c r="N128" s="203" t="s">
        <v>41</v>
      </c>
      <c r="O128" s="204">
        <v>5.7460000000000004</v>
      </c>
      <c r="P128" s="204">
        <f>O128*H128</f>
        <v>5.7460000000000004</v>
      </c>
      <c r="Q128" s="204">
        <v>1.4705900000000001</v>
      </c>
      <c r="R128" s="204">
        <f>Q128*H128</f>
        <v>1.4705900000000001</v>
      </c>
      <c r="S128" s="204">
        <v>0</v>
      </c>
      <c r="T128" s="205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206" t="s">
        <v>155</v>
      </c>
      <c r="AT128" s="206" t="s">
        <v>150</v>
      </c>
      <c r="AU128" s="206" t="s">
        <v>86</v>
      </c>
      <c r="AY128" s="18" t="s">
        <v>148</v>
      </c>
      <c r="BE128" s="207">
        <f>IF(N128="základní",J128,0)</f>
        <v>135000</v>
      </c>
      <c r="BF128" s="207">
        <f>IF(N128="snížená",J128,0)</f>
        <v>0</v>
      </c>
      <c r="BG128" s="207">
        <f>IF(N128="zákl. přenesená",J128,0)</f>
        <v>0</v>
      </c>
      <c r="BH128" s="207">
        <f>IF(N128="sníž. přenesená",J128,0)</f>
        <v>0</v>
      </c>
      <c r="BI128" s="207">
        <f>IF(N128="nulová",J128,0)</f>
        <v>0</v>
      </c>
      <c r="BJ128" s="18" t="s">
        <v>84</v>
      </c>
      <c r="BK128" s="207">
        <f>ROUND(I128*H128,2)</f>
        <v>135000</v>
      </c>
      <c r="BL128" s="18" t="s">
        <v>155</v>
      </c>
      <c r="BM128" s="206" t="s">
        <v>728</v>
      </c>
    </row>
    <row r="129" spans="1:65" s="2" customFormat="1" ht="78">
      <c r="A129" s="33"/>
      <c r="B129" s="34"/>
      <c r="C129" s="35"/>
      <c r="D129" s="210" t="s">
        <v>729</v>
      </c>
      <c r="E129" s="35"/>
      <c r="F129" s="261" t="s">
        <v>730</v>
      </c>
      <c r="G129" s="35"/>
      <c r="H129" s="35"/>
      <c r="I129" s="35"/>
      <c r="J129" s="35"/>
      <c r="K129" s="35"/>
      <c r="L129" s="36"/>
      <c r="M129" s="262"/>
      <c r="N129" s="263"/>
      <c r="O129" s="70"/>
      <c r="P129" s="70"/>
      <c r="Q129" s="70"/>
      <c r="R129" s="70"/>
      <c r="S129" s="70"/>
      <c r="T129" s="71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729</v>
      </c>
      <c r="AU129" s="18" t="s">
        <v>86</v>
      </c>
    </row>
    <row r="130" spans="1:65" s="12" customFormat="1" ht="25.9" customHeight="1">
      <c r="B130" s="181"/>
      <c r="C130" s="182"/>
      <c r="D130" s="183" t="s">
        <v>75</v>
      </c>
      <c r="E130" s="184" t="s">
        <v>226</v>
      </c>
      <c r="F130" s="184" t="s">
        <v>731</v>
      </c>
      <c r="G130" s="182"/>
      <c r="H130" s="182"/>
      <c r="I130" s="182"/>
      <c r="J130" s="185">
        <f>BK130</f>
        <v>1000400</v>
      </c>
      <c r="K130" s="182"/>
      <c r="L130" s="186"/>
      <c r="M130" s="187"/>
      <c r="N130" s="188"/>
      <c r="O130" s="188"/>
      <c r="P130" s="189">
        <f>P131+P133</f>
        <v>435.46</v>
      </c>
      <c r="Q130" s="188"/>
      <c r="R130" s="189">
        <f>R131+R133</f>
        <v>8.8700000000000001E-2</v>
      </c>
      <c r="S130" s="188"/>
      <c r="T130" s="190">
        <f>T131+T133</f>
        <v>0</v>
      </c>
      <c r="AR130" s="191" t="s">
        <v>167</v>
      </c>
      <c r="AT130" s="192" t="s">
        <v>75</v>
      </c>
      <c r="AU130" s="192" t="s">
        <v>76</v>
      </c>
      <c r="AY130" s="191" t="s">
        <v>148</v>
      </c>
      <c r="BK130" s="193">
        <f>BK131+BK133</f>
        <v>1000400</v>
      </c>
    </row>
    <row r="131" spans="1:65" s="12" customFormat="1" ht="22.9" customHeight="1">
      <c r="B131" s="181"/>
      <c r="C131" s="182"/>
      <c r="D131" s="183" t="s">
        <v>75</v>
      </c>
      <c r="E131" s="194" t="s">
        <v>732</v>
      </c>
      <c r="F131" s="194" t="s">
        <v>733</v>
      </c>
      <c r="G131" s="182"/>
      <c r="H131" s="182"/>
      <c r="I131" s="182"/>
      <c r="J131" s="195">
        <f>BK131</f>
        <v>65000</v>
      </c>
      <c r="K131" s="182"/>
      <c r="L131" s="186"/>
      <c r="M131" s="187"/>
      <c r="N131" s="188"/>
      <c r="O131" s="188"/>
      <c r="P131" s="189">
        <f>P132</f>
        <v>0.55100000000000005</v>
      </c>
      <c r="Q131" s="188"/>
      <c r="R131" s="189">
        <f>R132</f>
        <v>0</v>
      </c>
      <c r="S131" s="188"/>
      <c r="T131" s="190">
        <f>T132</f>
        <v>0</v>
      </c>
      <c r="AR131" s="191" t="s">
        <v>167</v>
      </c>
      <c r="AT131" s="192" t="s">
        <v>75</v>
      </c>
      <c r="AU131" s="192" t="s">
        <v>84</v>
      </c>
      <c r="AY131" s="191" t="s">
        <v>148</v>
      </c>
      <c r="BK131" s="193">
        <f>BK132</f>
        <v>65000</v>
      </c>
    </row>
    <row r="132" spans="1:65" s="2" customFormat="1" ht="24" customHeight="1">
      <c r="A132" s="33"/>
      <c r="B132" s="34"/>
      <c r="C132" s="196" t="s">
        <v>86</v>
      </c>
      <c r="D132" s="196" t="s">
        <v>150</v>
      </c>
      <c r="E132" s="197" t="s">
        <v>734</v>
      </c>
      <c r="F132" s="198" t="s">
        <v>735</v>
      </c>
      <c r="G132" s="199" t="s">
        <v>407</v>
      </c>
      <c r="H132" s="200">
        <v>1</v>
      </c>
      <c r="I132" s="201">
        <v>65000</v>
      </c>
      <c r="J132" s="201">
        <f>ROUND(I132*H132,2)</f>
        <v>65000</v>
      </c>
      <c r="K132" s="198" t="s">
        <v>1</v>
      </c>
      <c r="L132" s="36"/>
      <c r="M132" s="202" t="s">
        <v>1</v>
      </c>
      <c r="N132" s="203" t="s">
        <v>41</v>
      </c>
      <c r="O132" s="204">
        <v>0.55100000000000005</v>
      </c>
      <c r="P132" s="204">
        <f>O132*H132</f>
        <v>0.55100000000000005</v>
      </c>
      <c r="Q132" s="204">
        <v>0</v>
      </c>
      <c r="R132" s="204">
        <f>Q132*H132</f>
        <v>0</v>
      </c>
      <c r="S132" s="204">
        <v>0</v>
      </c>
      <c r="T132" s="205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06" t="s">
        <v>501</v>
      </c>
      <c r="AT132" s="206" t="s">
        <v>150</v>
      </c>
      <c r="AU132" s="206" t="s">
        <v>86</v>
      </c>
      <c r="AY132" s="18" t="s">
        <v>148</v>
      </c>
      <c r="BE132" s="207">
        <f>IF(N132="základní",J132,0)</f>
        <v>65000</v>
      </c>
      <c r="BF132" s="207">
        <f>IF(N132="snížená",J132,0)</f>
        <v>0</v>
      </c>
      <c r="BG132" s="207">
        <f>IF(N132="zákl. přenesená",J132,0)</f>
        <v>0</v>
      </c>
      <c r="BH132" s="207">
        <f>IF(N132="sníž. přenesená",J132,0)</f>
        <v>0</v>
      </c>
      <c r="BI132" s="207">
        <f>IF(N132="nulová",J132,0)</f>
        <v>0</v>
      </c>
      <c r="BJ132" s="18" t="s">
        <v>84</v>
      </c>
      <c r="BK132" s="207">
        <f>ROUND(I132*H132,2)</f>
        <v>65000</v>
      </c>
      <c r="BL132" s="18" t="s">
        <v>501</v>
      </c>
      <c r="BM132" s="206" t="s">
        <v>736</v>
      </c>
    </row>
    <row r="133" spans="1:65" s="12" customFormat="1" ht="22.9" customHeight="1">
      <c r="B133" s="181"/>
      <c r="C133" s="182"/>
      <c r="D133" s="183" t="s">
        <v>75</v>
      </c>
      <c r="E133" s="194" t="s">
        <v>737</v>
      </c>
      <c r="F133" s="194" t="s">
        <v>738</v>
      </c>
      <c r="G133" s="182"/>
      <c r="H133" s="182"/>
      <c r="I133" s="182"/>
      <c r="J133" s="195">
        <f>BK133</f>
        <v>935400</v>
      </c>
      <c r="K133" s="182"/>
      <c r="L133" s="186"/>
      <c r="M133" s="187"/>
      <c r="N133" s="188"/>
      <c r="O133" s="188"/>
      <c r="P133" s="189">
        <f>SUM(P134:P136)</f>
        <v>434.90899999999999</v>
      </c>
      <c r="Q133" s="188"/>
      <c r="R133" s="189">
        <f>SUM(R134:R136)</f>
        <v>8.8700000000000001E-2</v>
      </c>
      <c r="S133" s="188"/>
      <c r="T133" s="190">
        <f>SUM(T134:T136)</f>
        <v>0</v>
      </c>
      <c r="AR133" s="191" t="s">
        <v>167</v>
      </c>
      <c r="AT133" s="192" t="s">
        <v>75</v>
      </c>
      <c r="AU133" s="192" t="s">
        <v>84</v>
      </c>
      <c r="AY133" s="191" t="s">
        <v>148</v>
      </c>
      <c r="BK133" s="193">
        <f>SUM(BK134:BK136)</f>
        <v>935400</v>
      </c>
    </row>
    <row r="134" spans="1:65" s="2" customFormat="1" ht="16.5" customHeight="1">
      <c r="A134" s="33"/>
      <c r="B134" s="34"/>
      <c r="C134" s="196" t="s">
        <v>167</v>
      </c>
      <c r="D134" s="196" t="s">
        <v>150</v>
      </c>
      <c r="E134" s="197" t="s">
        <v>739</v>
      </c>
      <c r="F134" s="198" t="s">
        <v>740</v>
      </c>
      <c r="G134" s="199" t="s">
        <v>449</v>
      </c>
      <c r="H134" s="200">
        <v>3</v>
      </c>
      <c r="I134" s="201">
        <v>13800</v>
      </c>
      <c r="J134" s="201">
        <f>ROUND(I134*H134,2)</f>
        <v>41400</v>
      </c>
      <c r="K134" s="198" t="s">
        <v>741</v>
      </c>
      <c r="L134" s="36"/>
      <c r="M134" s="202" t="s">
        <v>1</v>
      </c>
      <c r="N134" s="203" t="s">
        <v>41</v>
      </c>
      <c r="O134" s="204">
        <v>21.24</v>
      </c>
      <c r="P134" s="204">
        <f>O134*H134</f>
        <v>63.72</v>
      </c>
      <c r="Q134" s="204">
        <v>4.3099999999999996E-3</v>
      </c>
      <c r="R134" s="204">
        <f>Q134*H134</f>
        <v>1.2929999999999999E-2</v>
      </c>
      <c r="S134" s="204">
        <v>0</v>
      </c>
      <c r="T134" s="205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06" t="s">
        <v>501</v>
      </c>
      <c r="AT134" s="206" t="s">
        <v>150</v>
      </c>
      <c r="AU134" s="206" t="s">
        <v>86</v>
      </c>
      <c r="AY134" s="18" t="s">
        <v>148</v>
      </c>
      <c r="BE134" s="207">
        <f>IF(N134="základní",J134,0)</f>
        <v>41400</v>
      </c>
      <c r="BF134" s="207">
        <f>IF(N134="snížená",J134,0)</f>
        <v>0</v>
      </c>
      <c r="BG134" s="207">
        <f>IF(N134="zákl. přenesená",J134,0)</f>
        <v>0</v>
      </c>
      <c r="BH134" s="207">
        <f>IF(N134="sníž. přenesená",J134,0)</f>
        <v>0</v>
      </c>
      <c r="BI134" s="207">
        <f>IF(N134="nulová",J134,0)</f>
        <v>0</v>
      </c>
      <c r="BJ134" s="18" t="s">
        <v>84</v>
      </c>
      <c r="BK134" s="207">
        <f>ROUND(I134*H134,2)</f>
        <v>41400</v>
      </c>
      <c r="BL134" s="18" t="s">
        <v>501</v>
      </c>
      <c r="BM134" s="206" t="s">
        <v>742</v>
      </c>
    </row>
    <row r="135" spans="1:65" s="2" customFormat="1" ht="16.5" customHeight="1">
      <c r="A135" s="33"/>
      <c r="B135" s="34"/>
      <c r="C135" s="196" t="s">
        <v>155</v>
      </c>
      <c r="D135" s="196" t="s">
        <v>150</v>
      </c>
      <c r="E135" s="197" t="s">
        <v>743</v>
      </c>
      <c r="F135" s="198" t="s">
        <v>744</v>
      </c>
      <c r="G135" s="199" t="s">
        <v>449</v>
      </c>
      <c r="H135" s="200">
        <v>1</v>
      </c>
      <c r="I135" s="201">
        <v>141000</v>
      </c>
      <c r="J135" s="201">
        <f>ROUND(I135*H135,2)</f>
        <v>141000</v>
      </c>
      <c r="K135" s="198" t="s">
        <v>741</v>
      </c>
      <c r="L135" s="36"/>
      <c r="M135" s="202" t="s">
        <v>1</v>
      </c>
      <c r="N135" s="203" t="s">
        <v>41</v>
      </c>
      <c r="O135" s="204">
        <v>371.18900000000002</v>
      </c>
      <c r="P135" s="204">
        <f>O135*H135</f>
        <v>371.18900000000002</v>
      </c>
      <c r="Q135" s="204">
        <v>7.5770000000000004E-2</v>
      </c>
      <c r="R135" s="204">
        <f>Q135*H135</f>
        <v>7.5770000000000004E-2</v>
      </c>
      <c r="S135" s="204">
        <v>0</v>
      </c>
      <c r="T135" s="205">
        <f>S135*H135</f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6" t="s">
        <v>501</v>
      </c>
      <c r="AT135" s="206" t="s">
        <v>150</v>
      </c>
      <c r="AU135" s="206" t="s">
        <v>86</v>
      </c>
      <c r="AY135" s="18" t="s">
        <v>148</v>
      </c>
      <c r="BE135" s="207">
        <f>IF(N135="základní",J135,0)</f>
        <v>141000</v>
      </c>
      <c r="BF135" s="207">
        <f>IF(N135="snížená",J135,0)</f>
        <v>0</v>
      </c>
      <c r="BG135" s="207">
        <f>IF(N135="zákl. přenesená",J135,0)</f>
        <v>0</v>
      </c>
      <c r="BH135" s="207">
        <f>IF(N135="sníž. přenesená",J135,0)</f>
        <v>0</v>
      </c>
      <c r="BI135" s="207">
        <f>IF(N135="nulová",J135,0)</f>
        <v>0</v>
      </c>
      <c r="BJ135" s="18" t="s">
        <v>84</v>
      </c>
      <c r="BK135" s="207">
        <f>ROUND(I135*H135,2)</f>
        <v>141000</v>
      </c>
      <c r="BL135" s="18" t="s">
        <v>501</v>
      </c>
      <c r="BM135" s="206" t="s">
        <v>745</v>
      </c>
    </row>
    <row r="136" spans="1:65" s="2" customFormat="1" ht="24" customHeight="1">
      <c r="A136" s="33"/>
      <c r="B136" s="34"/>
      <c r="C136" s="238" t="s">
        <v>176</v>
      </c>
      <c r="D136" s="238" t="s">
        <v>226</v>
      </c>
      <c r="E136" s="239" t="s">
        <v>746</v>
      </c>
      <c r="F136" s="240" t="s">
        <v>747</v>
      </c>
      <c r="G136" s="241" t="s">
        <v>449</v>
      </c>
      <c r="H136" s="242">
        <v>1</v>
      </c>
      <c r="I136" s="243">
        <v>753000</v>
      </c>
      <c r="J136" s="243">
        <f>ROUND(I136*H136,2)</f>
        <v>753000</v>
      </c>
      <c r="K136" s="240" t="s">
        <v>1</v>
      </c>
      <c r="L136" s="244"/>
      <c r="M136" s="264" t="s">
        <v>1</v>
      </c>
      <c r="N136" s="265" t="s">
        <v>41</v>
      </c>
      <c r="O136" s="259">
        <v>0</v>
      </c>
      <c r="P136" s="259">
        <f>O136*H136</f>
        <v>0</v>
      </c>
      <c r="Q136" s="259">
        <v>0</v>
      </c>
      <c r="R136" s="259">
        <f>Q136*H136</f>
        <v>0</v>
      </c>
      <c r="S136" s="259">
        <v>0</v>
      </c>
      <c r="T136" s="260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06" t="s">
        <v>748</v>
      </c>
      <c r="AT136" s="206" t="s">
        <v>226</v>
      </c>
      <c r="AU136" s="206" t="s">
        <v>86</v>
      </c>
      <c r="AY136" s="18" t="s">
        <v>148</v>
      </c>
      <c r="BE136" s="207">
        <f>IF(N136="základní",J136,0)</f>
        <v>753000</v>
      </c>
      <c r="BF136" s="207">
        <f>IF(N136="snížená",J136,0)</f>
        <v>0</v>
      </c>
      <c r="BG136" s="207">
        <f>IF(N136="zákl. přenesená",J136,0)</f>
        <v>0</v>
      </c>
      <c r="BH136" s="207">
        <f>IF(N136="sníž. přenesená",J136,0)</f>
        <v>0</v>
      </c>
      <c r="BI136" s="207">
        <f>IF(N136="nulová",J136,0)</f>
        <v>0</v>
      </c>
      <c r="BJ136" s="18" t="s">
        <v>84</v>
      </c>
      <c r="BK136" s="207">
        <f>ROUND(I136*H136,2)</f>
        <v>753000</v>
      </c>
      <c r="BL136" s="18" t="s">
        <v>501</v>
      </c>
      <c r="BM136" s="206" t="s">
        <v>749</v>
      </c>
    </row>
    <row r="137" spans="1:65" s="2" customFormat="1" ht="6.95" customHeight="1">
      <c r="A137" s="33"/>
      <c r="B137" s="53"/>
      <c r="C137" s="54"/>
      <c r="D137" s="54"/>
      <c r="E137" s="54"/>
      <c r="F137" s="54"/>
      <c r="G137" s="54"/>
      <c r="H137" s="54"/>
      <c r="I137" s="54"/>
      <c r="J137" s="54"/>
      <c r="K137" s="54"/>
      <c r="L137" s="36"/>
      <c r="M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</sheetData>
  <sheetProtection algorithmName="SHA-512" hashValue="wUgTQhiIYzoGa52AyLA4yV4hFOeWlPqSFLv74+ESctoxHJkRH7/15OuoFjbaIuAgElEj/QSjqYBixWQ+/mvftA==" saltValue="CIEhKMDrHtHM8vWs1+bKjnnhjK76D88CjE2r6bmmRNbcw0YIhLPweeMDiZ1Iieubb2HtI+feWZqbDhv96FYXuQ==" spinCount="100000" sheet="1" objects="1" scenarios="1" formatColumns="0" formatRows="0" autoFilter="0"/>
  <autoFilter ref="C124:K136" xr:uid="{00000000-0009-0000-0000-000005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4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23"/>
    </row>
    <row r="2" spans="1:46" s="1" customFormat="1" ht="36.950000000000003" customHeight="1"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AT2" s="18" t="s">
        <v>105</v>
      </c>
    </row>
    <row r="3" spans="1:46" s="1" customFormat="1" ht="6.95" customHeight="1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21"/>
      <c r="AT3" s="18" t="s">
        <v>86</v>
      </c>
    </row>
    <row r="4" spans="1:46" s="1" customFormat="1" ht="24.95" customHeight="1">
      <c r="B4" s="21"/>
      <c r="D4" s="120" t="s">
        <v>110</v>
      </c>
      <c r="L4" s="21"/>
      <c r="M4" s="12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22" t="s">
        <v>14</v>
      </c>
      <c r="L6" s="21"/>
    </row>
    <row r="7" spans="1:46" s="1" customFormat="1" ht="16.5" customHeight="1">
      <c r="B7" s="21"/>
      <c r="E7" s="308" t="str">
        <f>'Rekapitulace stavby'!K6</f>
        <v>Orientační ocenění podle THÚ - budova Obecního úřadu</v>
      </c>
      <c r="F7" s="309"/>
      <c r="G7" s="309"/>
      <c r="H7" s="309"/>
      <c r="L7" s="21"/>
    </row>
    <row r="8" spans="1:46" s="2" customFormat="1" ht="12" customHeight="1">
      <c r="A8" s="33"/>
      <c r="B8" s="36"/>
      <c r="C8" s="33"/>
      <c r="D8" s="122" t="s">
        <v>111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6"/>
      <c r="C9" s="33"/>
      <c r="D9" s="33"/>
      <c r="E9" s="310" t="s">
        <v>750</v>
      </c>
      <c r="F9" s="311"/>
      <c r="G9" s="311"/>
      <c r="H9" s="311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6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6"/>
      <c r="C11" s="33"/>
      <c r="D11" s="122" t="s">
        <v>16</v>
      </c>
      <c r="E11" s="33"/>
      <c r="F11" s="109" t="s">
        <v>1</v>
      </c>
      <c r="G11" s="33"/>
      <c r="H11" s="33"/>
      <c r="I11" s="122" t="s">
        <v>17</v>
      </c>
      <c r="J11" s="109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6"/>
      <c r="C12" s="33"/>
      <c r="D12" s="122" t="s">
        <v>18</v>
      </c>
      <c r="E12" s="33"/>
      <c r="F12" s="109" t="s">
        <v>19</v>
      </c>
      <c r="G12" s="33"/>
      <c r="H12" s="33"/>
      <c r="I12" s="122" t="s">
        <v>20</v>
      </c>
      <c r="J12" s="123" t="str">
        <f>'Rekapitulace stavby'!AN8</f>
        <v>9. 11. 2019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6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6"/>
      <c r="C14" s="33"/>
      <c r="D14" s="122" t="s">
        <v>22</v>
      </c>
      <c r="E14" s="33"/>
      <c r="F14" s="33"/>
      <c r="G14" s="33"/>
      <c r="H14" s="33"/>
      <c r="I14" s="122" t="s">
        <v>23</v>
      </c>
      <c r="J14" s="109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6"/>
      <c r="C15" s="33"/>
      <c r="D15" s="33"/>
      <c r="E15" s="109" t="s">
        <v>24</v>
      </c>
      <c r="F15" s="33"/>
      <c r="G15" s="33"/>
      <c r="H15" s="33"/>
      <c r="I15" s="122" t="s">
        <v>25</v>
      </c>
      <c r="J15" s="109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6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6"/>
      <c r="C17" s="33"/>
      <c r="D17" s="122" t="s">
        <v>26</v>
      </c>
      <c r="E17" s="33"/>
      <c r="F17" s="33"/>
      <c r="G17" s="33"/>
      <c r="H17" s="33"/>
      <c r="I17" s="122" t="s">
        <v>23</v>
      </c>
      <c r="J17" s="109" t="str">
        <f>'Rekapitulace stavby'!AN13</f>
        <v/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6"/>
      <c r="C18" s="33"/>
      <c r="D18" s="33"/>
      <c r="E18" s="312" t="str">
        <f>'Rekapitulace stavby'!E14</f>
        <v xml:space="preserve"> </v>
      </c>
      <c r="F18" s="312"/>
      <c r="G18" s="312"/>
      <c r="H18" s="312"/>
      <c r="I18" s="122" t="s">
        <v>25</v>
      </c>
      <c r="J18" s="109" t="str">
        <f>'Rekapitulace stavby'!AN14</f>
        <v/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6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6"/>
      <c r="C20" s="33"/>
      <c r="D20" s="122" t="s">
        <v>28</v>
      </c>
      <c r="E20" s="33"/>
      <c r="F20" s="33"/>
      <c r="G20" s="33"/>
      <c r="H20" s="33"/>
      <c r="I20" s="122" t="s">
        <v>23</v>
      </c>
      <c r="J20" s="109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6"/>
      <c r="C21" s="33"/>
      <c r="D21" s="33"/>
      <c r="E21" s="109" t="str">
        <f>IF('Rekapitulace stavby'!E17="","",'Rekapitulace stavby'!E17)</f>
        <v xml:space="preserve"> </v>
      </c>
      <c r="F21" s="33"/>
      <c r="G21" s="33"/>
      <c r="H21" s="33"/>
      <c r="I21" s="122" t="s">
        <v>25</v>
      </c>
      <c r="J21" s="109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6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6"/>
      <c r="C23" s="33"/>
      <c r="D23" s="122" t="s">
        <v>30</v>
      </c>
      <c r="E23" s="33"/>
      <c r="F23" s="33"/>
      <c r="G23" s="33"/>
      <c r="H23" s="33"/>
      <c r="I23" s="122" t="s">
        <v>23</v>
      </c>
      <c r="J23" s="109" t="s">
        <v>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6"/>
      <c r="C24" s="33"/>
      <c r="D24" s="33"/>
      <c r="E24" s="109" t="s">
        <v>31</v>
      </c>
      <c r="F24" s="33"/>
      <c r="G24" s="33"/>
      <c r="H24" s="33"/>
      <c r="I24" s="122" t="s">
        <v>25</v>
      </c>
      <c r="J24" s="109" t="s">
        <v>1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6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6"/>
      <c r="C26" s="33"/>
      <c r="D26" s="122" t="s">
        <v>32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24"/>
      <c r="B27" s="125"/>
      <c r="C27" s="124"/>
      <c r="D27" s="124"/>
      <c r="E27" s="313" t="s">
        <v>1</v>
      </c>
      <c r="F27" s="313"/>
      <c r="G27" s="313"/>
      <c r="H27" s="313"/>
      <c r="I27" s="124"/>
      <c r="J27" s="124"/>
      <c r="K27" s="124"/>
      <c r="L27" s="126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</row>
    <row r="28" spans="1:31" s="2" customFormat="1" ht="6.95" customHeight="1">
      <c r="A28" s="33"/>
      <c r="B28" s="36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6"/>
      <c r="C29" s="33"/>
      <c r="D29" s="127"/>
      <c r="E29" s="127"/>
      <c r="F29" s="127"/>
      <c r="G29" s="127"/>
      <c r="H29" s="127"/>
      <c r="I29" s="127"/>
      <c r="J29" s="127"/>
      <c r="K29" s="12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6"/>
      <c r="C30" s="33"/>
      <c r="D30" s="109" t="s">
        <v>113</v>
      </c>
      <c r="E30" s="33"/>
      <c r="F30" s="33"/>
      <c r="G30" s="33"/>
      <c r="H30" s="33"/>
      <c r="I30" s="33"/>
      <c r="J30" s="128">
        <f>J96</f>
        <v>720000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6"/>
      <c r="C31" s="33"/>
      <c r="D31" s="129" t="s">
        <v>114</v>
      </c>
      <c r="E31" s="33"/>
      <c r="F31" s="33"/>
      <c r="G31" s="33"/>
      <c r="H31" s="33"/>
      <c r="I31" s="33"/>
      <c r="J31" s="128">
        <f>J104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6"/>
      <c r="C32" s="33"/>
      <c r="D32" s="130" t="s">
        <v>36</v>
      </c>
      <c r="E32" s="33"/>
      <c r="F32" s="33"/>
      <c r="G32" s="33"/>
      <c r="H32" s="33"/>
      <c r="I32" s="33"/>
      <c r="J32" s="131">
        <f>ROUND(J30 + J31, 2)</f>
        <v>720000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6"/>
      <c r="C33" s="33"/>
      <c r="D33" s="127"/>
      <c r="E33" s="127"/>
      <c r="F33" s="127"/>
      <c r="G33" s="127"/>
      <c r="H33" s="127"/>
      <c r="I33" s="127"/>
      <c r="J33" s="127"/>
      <c r="K33" s="127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6"/>
      <c r="C34" s="33"/>
      <c r="D34" s="33"/>
      <c r="E34" s="33"/>
      <c r="F34" s="132" t="s">
        <v>38</v>
      </c>
      <c r="G34" s="33"/>
      <c r="H34" s="33"/>
      <c r="I34" s="132" t="s">
        <v>37</v>
      </c>
      <c r="J34" s="132" t="s">
        <v>39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6"/>
      <c r="C35" s="33"/>
      <c r="D35" s="133" t="s">
        <v>40</v>
      </c>
      <c r="E35" s="122" t="s">
        <v>41</v>
      </c>
      <c r="F35" s="134">
        <f>ROUND((SUM(BE104:BE105) + SUM(BE125:BE141)),  2)</f>
        <v>720000</v>
      </c>
      <c r="G35" s="33"/>
      <c r="H35" s="33"/>
      <c r="I35" s="135">
        <v>0.21</v>
      </c>
      <c r="J35" s="134">
        <f>ROUND(((SUM(BE104:BE105) + SUM(BE125:BE141))*I35),  2)</f>
        <v>151200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6"/>
      <c r="C36" s="33"/>
      <c r="D36" s="33"/>
      <c r="E36" s="122" t="s">
        <v>42</v>
      </c>
      <c r="F36" s="134">
        <f>ROUND((SUM(BF104:BF105) + SUM(BF125:BF141)),  2)</f>
        <v>0</v>
      </c>
      <c r="G36" s="33"/>
      <c r="H36" s="33"/>
      <c r="I36" s="135">
        <v>0.15</v>
      </c>
      <c r="J36" s="134">
        <f>ROUND(((SUM(BF104:BF105) + SUM(BF125:BF141))*I36),  2)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6"/>
      <c r="C37" s="33"/>
      <c r="D37" s="33"/>
      <c r="E37" s="122" t="s">
        <v>43</v>
      </c>
      <c r="F37" s="134">
        <f>ROUND((SUM(BG104:BG105) + SUM(BG125:BG141)),  2)</f>
        <v>0</v>
      </c>
      <c r="G37" s="33"/>
      <c r="H37" s="33"/>
      <c r="I37" s="135">
        <v>0.21</v>
      </c>
      <c r="J37" s="134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6"/>
      <c r="C38" s="33"/>
      <c r="D38" s="33"/>
      <c r="E38" s="122" t="s">
        <v>44</v>
      </c>
      <c r="F38" s="134">
        <f>ROUND((SUM(BH104:BH105) + SUM(BH125:BH141)),  2)</f>
        <v>0</v>
      </c>
      <c r="G38" s="33"/>
      <c r="H38" s="33"/>
      <c r="I38" s="135">
        <v>0.15</v>
      </c>
      <c r="J38" s="134">
        <f>0</f>
        <v>0</v>
      </c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6"/>
      <c r="C39" s="33"/>
      <c r="D39" s="33"/>
      <c r="E39" s="122" t="s">
        <v>45</v>
      </c>
      <c r="F39" s="134">
        <f>ROUND((SUM(BI104:BI105) + SUM(BI125:BI141)),  2)</f>
        <v>0</v>
      </c>
      <c r="G39" s="33"/>
      <c r="H39" s="33"/>
      <c r="I39" s="135">
        <v>0</v>
      </c>
      <c r="J39" s="134">
        <f>0</f>
        <v>0</v>
      </c>
      <c r="K39" s="33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6"/>
      <c r="C41" s="136"/>
      <c r="D41" s="137" t="s">
        <v>46</v>
      </c>
      <c r="E41" s="138"/>
      <c r="F41" s="138"/>
      <c r="G41" s="139" t="s">
        <v>47</v>
      </c>
      <c r="H41" s="140" t="s">
        <v>48</v>
      </c>
      <c r="I41" s="138"/>
      <c r="J41" s="141">
        <f>SUM(J32:J39)</f>
        <v>871200</v>
      </c>
      <c r="K41" s="142"/>
      <c r="L41" s="50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6"/>
      <c r="C42" s="33"/>
      <c r="D42" s="33"/>
      <c r="E42" s="33"/>
      <c r="F42" s="33"/>
      <c r="G42" s="33"/>
      <c r="H42" s="33"/>
      <c r="I42" s="33"/>
      <c r="J42" s="33"/>
      <c r="K42" s="33"/>
      <c r="L42" s="50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50"/>
      <c r="D50" s="143" t="s">
        <v>49</v>
      </c>
      <c r="E50" s="144"/>
      <c r="F50" s="144"/>
      <c r="G50" s="143" t="s">
        <v>50</v>
      </c>
      <c r="H50" s="144"/>
      <c r="I50" s="144"/>
      <c r="J50" s="144"/>
      <c r="K50" s="144"/>
      <c r="L50" s="50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3"/>
      <c r="B61" s="36"/>
      <c r="C61" s="33"/>
      <c r="D61" s="145" t="s">
        <v>51</v>
      </c>
      <c r="E61" s="146"/>
      <c r="F61" s="147" t="s">
        <v>52</v>
      </c>
      <c r="G61" s="145" t="s">
        <v>51</v>
      </c>
      <c r="H61" s="146"/>
      <c r="I61" s="146"/>
      <c r="J61" s="148" t="s">
        <v>52</v>
      </c>
      <c r="K61" s="146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3"/>
      <c r="B65" s="36"/>
      <c r="C65" s="33"/>
      <c r="D65" s="143" t="s">
        <v>53</v>
      </c>
      <c r="E65" s="149"/>
      <c r="F65" s="149"/>
      <c r="G65" s="143" t="s">
        <v>54</v>
      </c>
      <c r="H65" s="149"/>
      <c r="I65" s="149"/>
      <c r="J65" s="149"/>
      <c r="K65" s="149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3"/>
      <c r="B76" s="36"/>
      <c r="C76" s="33"/>
      <c r="D76" s="145" t="s">
        <v>51</v>
      </c>
      <c r="E76" s="146"/>
      <c r="F76" s="147" t="s">
        <v>52</v>
      </c>
      <c r="G76" s="145" t="s">
        <v>51</v>
      </c>
      <c r="H76" s="146"/>
      <c r="I76" s="146"/>
      <c r="J76" s="148" t="s">
        <v>52</v>
      </c>
      <c r="K76" s="146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50"/>
      <c r="C77" s="151"/>
      <c r="D77" s="151"/>
      <c r="E77" s="151"/>
      <c r="F77" s="151"/>
      <c r="G77" s="151"/>
      <c r="H77" s="151"/>
      <c r="I77" s="151"/>
      <c r="J77" s="151"/>
      <c r="K77" s="151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52"/>
      <c r="C81" s="153"/>
      <c r="D81" s="153"/>
      <c r="E81" s="153"/>
      <c r="F81" s="153"/>
      <c r="G81" s="153"/>
      <c r="H81" s="153"/>
      <c r="I81" s="153"/>
      <c r="J81" s="153"/>
      <c r="K81" s="153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4" t="s">
        <v>115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9" t="s">
        <v>14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314" t="str">
        <f>E7</f>
        <v>Orientační ocenění podle THÚ - budova Obecního úřadu</v>
      </c>
      <c r="F85" s="315"/>
      <c r="G85" s="315"/>
      <c r="H85" s="315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9" t="s">
        <v>111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302" t="str">
        <f>E9</f>
        <v>SO-04 - VRN - vedleší rozpočtové náklady</v>
      </c>
      <c r="F87" s="316"/>
      <c r="G87" s="316"/>
      <c r="H87" s="316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9" t="s">
        <v>18</v>
      </c>
      <c r="D89" s="35"/>
      <c r="E89" s="35"/>
      <c r="F89" s="27" t="str">
        <f>F12</f>
        <v>Loděnice</v>
      </c>
      <c r="G89" s="35"/>
      <c r="H89" s="35"/>
      <c r="I89" s="29" t="s">
        <v>20</v>
      </c>
      <c r="J89" s="65" t="str">
        <f>IF(J12="","",J12)</f>
        <v>9. 11. 2019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9" t="s">
        <v>22</v>
      </c>
      <c r="D91" s="35"/>
      <c r="E91" s="35"/>
      <c r="F91" s="27" t="str">
        <f>E15</f>
        <v>Obec Loděnice</v>
      </c>
      <c r="G91" s="35"/>
      <c r="H91" s="35"/>
      <c r="I91" s="29" t="s">
        <v>28</v>
      </c>
      <c r="J91" s="30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9" t="s">
        <v>26</v>
      </c>
      <c r="D92" s="35"/>
      <c r="E92" s="35"/>
      <c r="F92" s="27" t="str">
        <f>IF(E18="","",E18)</f>
        <v xml:space="preserve"> </v>
      </c>
      <c r="G92" s="35"/>
      <c r="H92" s="35"/>
      <c r="I92" s="29" t="s">
        <v>30</v>
      </c>
      <c r="J92" s="30" t="str">
        <f>E24</f>
        <v>Zdeněk Drda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54" t="s">
        <v>116</v>
      </c>
      <c r="D94" s="116"/>
      <c r="E94" s="116"/>
      <c r="F94" s="116"/>
      <c r="G94" s="116"/>
      <c r="H94" s="116"/>
      <c r="I94" s="116"/>
      <c r="J94" s="155" t="s">
        <v>117</v>
      </c>
      <c r="K94" s="116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56" t="s">
        <v>118</v>
      </c>
      <c r="D96" s="35"/>
      <c r="E96" s="35"/>
      <c r="F96" s="35"/>
      <c r="G96" s="35"/>
      <c r="H96" s="35"/>
      <c r="I96" s="35"/>
      <c r="J96" s="83">
        <f>J125</f>
        <v>720000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8" t="s">
        <v>119</v>
      </c>
    </row>
    <row r="97" spans="1:31" s="9" customFormat="1" ht="24.95" customHeight="1">
      <c r="B97" s="157"/>
      <c r="C97" s="158"/>
      <c r="D97" s="159" t="s">
        <v>751</v>
      </c>
      <c r="E97" s="160"/>
      <c r="F97" s="160"/>
      <c r="G97" s="160"/>
      <c r="H97" s="160"/>
      <c r="I97" s="160"/>
      <c r="J97" s="161">
        <f>J126</f>
        <v>720000</v>
      </c>
      <c r="K97" s="158"/>
      <c r="L97" s="162"/>
    </row>
    <row r="98" spans="1:31" s="10" customFormat="1" ht="19.899999999999999" customHeight="1">
      <c r="B98" s="163"/>
      <c r="C98" s="103"/>
      <c r="D98" s="164" t="s">
        <v>752</v>
      </c>
      <c r="E98" s="165"/>
      <c r="F98" s="165"/>
      <c r="G98" s="165"/>
      <c r="H98" s="165"/>
      <c r="I98" s="165"/>
      <c r="J98" s="166">
        <f>J127</f>
        <v>202000</v>
      </c>
      <c r="K98" s="103"/>
      <c r="L98" s="167"/>
    </row>
    <row r="99" spans="1:31" s="10" customFormat="1" ht="19.899999999999999" customHeight="1">
      <c r="B99" s="163"/>
      <c r="C99" s="103"/>
      <c r="D99" s="164" t="s">
        <v>753</v>
      </c>
      <c r="E99" s="165"/>
      <c r="F99" s="165"/>
      <c r="G99" s="165"/>
      <c r="H99" s="165"/>
      <c r="I99" s="165"/>
      <c r="J99" s="166">
        <f>J131</f>
        <v>75000</v>
      </c>
      <c r="K99" s="103"/>
      <c r="L99" s="167"/>
    </row>
    <row r="100" spans="1:31" s="10" customFormat="1" ht="19.899999999999999" customHeight="1">
      <c r="B100" s="163"/>
      <c r="C100" s="103"/>
      <c r="D100" s="164" t="s">
        <v>754</v>
      </c>
      <c r="E100" s="165"/>
      <c r="F100" s="165"/>
      <c r="G100" s="165"/>
      <c r="H100" s="165"/>
      <c r="I100" s="165"/>
      <c r="J100" s="166">
        <f>J133</f>
        <v>193000</v>
      </c>
      <c r="K100" s="103"/>
      <c r="L100" s="167"/>
    </row>
    <row r="101" spans="1:31" s="10" customFormat="1" ht="19.899999999999999" customHeight="1">
      <c r="B101" s="163"/>
      <c r="C101" s="103"/>
      <c r="D101" s="164" t="s">
        <v>755</v>
      </c>
      <c r="E101" s="165"/>
      <c r="F101" s="165"/>
      <c r="G101" s="165"/>
      <c r="H101" s="165"/>
      <c r="I101" s="165"/>
      <c r="J101" s="166">
        <f>J140</f>
        <v>250000</v>
      </c>
      <c r="K101" s="103"/>
      <c r="L101" s="167"/>
    </row>
    <row r="102" spans="1:31" s="2" customFormat="1" ht="21.75" customHeight="1">
      <c r="A102" s="33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50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5" customHeight="1">
      <c r="A103" s="33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50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31" s="2" customFormat="1" ht="29.25" customHeight="1">
      <c r="A104" s="33"/>
      <c r="B104" s="34"/>
      <c r="C104" s="156" t="s">
        <v>132</v>
      </c>
      <c r="D104" s="35"/>
      <c r="E104" s="35"/>
      <c r="F104" s="35"/>
      <c r="G104" s="35"/>
      <c r="H104" s="35"/>
      <c r="I104" s="35"/>
      <c r="J104" s="168">
        <v>0</v>
      </c>
      <c r="K104" s="35"/>
      <c r="L104" s="50"/>
      <c r="N104" s="169" t="s">
        <v>40</v>
      </c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18" customHeight="1">
      <c r="A105" s="33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29.25" customHeight="1">
      <c r="A106" s="33"/>
      <c r="B106" s="34"/>
      <c r="C106" s="115" t="s">
        <v>109</v>
      </c>
      <c r="D106" s="116"/>
      <c r="E106" s="116"/>
      <c r="F106" s="116"/>
      <c r="G106" s="116"/>
      <c r="H106" s="116"/>
      <c r="I106" s="116"/>
      <c r="J106" s="117">
        <f>ROUND(J96+J104,2)</f>
        <v>720000</v>
      </c>
      <c r="K106" s="116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6.95" customHeight="1">
      <c r="A107" s="33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11" spans="1:31" s="2" customFormat="1" ht="6.95" customHeight="1">
      <c r="A111" s="33"/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24.95" customHeight="1">
      <c r="A112" s="33"/>
      <c r="B112" s="34"/>
      <c r="C112" s="24" t="s">
        <v>133</v>
      </c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2" customHeight="1">
      <c r="A114" s="33"/>
      <c r="B114" s="34"/>
      <c r="C114" s="29" t="s">
        <v>14</v>
      </c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6.5" customHeight="1">
      <c r="A115" s="33"/>
      <c r="B115" s="34"/>
      <c r="C115" s="35"/>
      <c r="D115" s="35"/>
      <c r="E115" s="314" t="str">
        <f>E7</f>
        <v>Orientační ocenění podle THÚ - budova Obecního úřadu</v>
      </c>
      <c r="F115" s="315"/>
      <c r="G115" s="315"/>
      <c r="H115" s="31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2" customHeight="1">
      <c r="A116" s="33"/>
      <c r="B116" s="34"/>
      <c r="C116" s="29" t="s">
        <v>111</v>
      </c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6.5" customHeight="1">
      <c r="A117" s="33"/>
      <c r="B117" s="34"/>
      <c r="C117" s="35"/>
      <c r="D117" s="35"/>
      <c r="E117" s="302" t="str">
        <f>E9</f>
        <v>SO-04 - VRN - vedleší rozpočtové náklady</v>
      </c>
      <c r="F117" s="316"/>
      <c r="G117" s="316"/>
      <c r="H117" s="316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2" customHeight="1">
      <c r="A119" s="33"/>
      <c r="B119" s="34"/>
      <c r="C119" s="29" t="s">
        <v>18</v>
      </c>
      <c r="D119" s="35"/>
      <c r="E119" s="35"/>
      <c r="F119" s="27" t="str">
        <f>F12</f>
        <v>Loděnice</v>
      </c>
      <c r="G119" s="35"/>
      <c r="H119" s="35"/>
      <c r="I119" s="29" t="s">
        <v>20</v>
      </c>
      <c r="J119" s="65" t="str">
        <f>IF(J12="","",J12)</f>
        <v>9. 11. 2019</v>
      </c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2" customFormat="1" ht="6.9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5" s="2" customFormat="1" ht="15.2" customHeight="1">
      <c r="A121" s="33"/>
      <c r="B121" s="34"/>
      <c r="C121" s="29" t="s">
        <v>22</v>
      </c>
      <c r="D121" s="35"/>
      <c r="E121" s="35"/>
      <c r="F121" s="27" t="str">
        <f>E15</f>
        <v>Obec Loděnice</v>
      </c>
      <c r="G121" s="35"/>
      <c r="H121" s="35"/>
      <c r="I121" s="29" t="s">
        <v>28</v>
      </c>
      <c r="J121" s="30" t="str">
        <f>E21</f>
        <v xml:space="preserve"> </v>
      </c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5" s="2" customFormat="1" ht="15.2" customHeight="1">
      <c r="A122" s="33"/>
      <c r="B122" s="34"/>
      <c r="C122" s="29" t="s">
        <v>26</v>
      </c>
      <c r="D122" s="35"/>
      <c r="E122" s="35"/>
      <c r="F122" s="27" t="str">
        <f>IF(E18="","",E18)</f>
        <v xml:space="preserve"> </v>
      </c>
      <c r="G122" s="35"/>
      <c r="H122" s="35"/>
      <c r="I122" s="29" t="s">
        <v>30</v>
      </c>
      <c r="J122" s="30" t="str">
        <f>E24</f>
        <v>Zdeněk Drda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5" s="2" customFormat="1" ht="10.3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5" s="11" customFormat="1" ht="29.25" customHeight="1">
      <c r="A124" s="170"/>
      <c r="B124" s="171"/>
      <c r="C124" s="172" t="s">
        <v>134</v>
      </c>
      <c r="D124" s="173" t="s">
        <v>61</v>
      </c>
      <c r="E124" s="173" t="s">
        <v>57</v>
      </c>
      <c r="F124" s="173" t="s">
        <v>58</v>
      </c>
      <c r="G124" s="173" t="s">
        <v>135</v>
      </c>
      <c r="H124" s="173" t="s">
        <v>136</v>
      </c>
      <c r="I124" s="173" t="s">
        <v>137</v>
      </c>
      <c r="J124" s="173" t="s">
        <v>117</v>
      </c>
      <c r="K124" s="174" t="s">
        <v>138</v>
      </c>
      <c r="L124" s="175"/>
      <c r="M124" s="74" t="s">
        <v>1</v>
      </c>
      <c r="N124" s="75" t="s">
        <v>40</v>
      </c>
      <c r="O124" s="75" t="s">
        <v>139</v>
      </c>
      <c r="P124" s="75" t="s">
        <v>140</v>
      </c>
      <c r="Q124" s="75" t="s">
        <v>141</v>
      </c>
      <c r="R124" s="75" t="s">
        <v>142</v>
      </c>
      <c r="S124" s="75" t="s">
        <v>143</v>
      </c>
      <c r="T124" s="76" t="s">
        <v>144</v>
      </c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</row>
    <row r="125" spans="1:65" s="2" customFormat="1" ht="22.9" customHeight="1">
      <c r="A125" s="33"/>
      <c r="B125" s="34"/>
      <c r="C125" s="81" t="s">
        <v>145</v>
      </c>
      <c r="D125" s="35"/>
      <c r="E125" s="35"/>
      <c r="F125" s="35"/>
      <c r="G125" s="35"/>
      <c r="H125" s="35"/>
      <c r="I125" s="35"/>
      <c r="J125" s="176">
        <f>BK125</f>
        <v>720000</v>
      </c>
      <c r="K125" s="35"/>
      <c r="L125" s="36"/>
      <c r="M125" s="77"/>
      <c r="N125" s="177"/>
      <c r="O125" s="78"/>
      <c r="P125" s="178">
        <f>P126</f>
        <v>0</v>
      </c>
      <c r="Q125" s="78"/>
      <c r="R125" s="178">
        <f>R126</f>
        <v>0</v>
      </c>
      <c r="S125" s="78"/>
      <c r="T125" s="179">
        <f>T126</f>
        <v>0</v>
      </c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8" t="s">
        <v>75</v>
      </c>
      <c r="AU125" s="18" t="s">
        <v>119</v>
      </c>
      <c r="BK125" s="180">
        <f>BK126</f>
        <v>720000</v>
      </c>
    </row>
    <row r="126" spans="1:65" s="12" customFormat="1" ht="25.9" customHeight="1">
      <c r="B126" s="181"/>
      <c r="C126" s="182"/>
      <c r="D126" s="183" t="s">
        <v>75</v>
      </c>
      <c r="E126" s="184" t="s">
        <v>756</v>
      </c>
      <c r="F126" s="184" t="s">
        <v>757</v>
      </c>
      <c r="G126" s="182"/>
      <c r="H126" s="182"/>
      <c r="I126" s="182"/>
      <c r="J126" s="185">
        <f>BK126</f>
        <v>720000</v>
      </c>
      <c r="K126" s="182"/>
      <c r="L126" s="186"/>
      <c r="M126" s="187"/>
      <c r="N126" s="188"/>
      <c r="O126" s="188"/>
      <c r="P126" s="189">
        <f>P127+P131+P133+P140</f>
        <v>0</v>
      </c>
      <c r="Q126" s="188"/>
      <c r="R126" s="189">
        <f>R127+R131+R133+R140</f>
        <v>0</v>
      </c>
      <c r="S126" s="188"/>
      <c r="T126" s="190">
        <f>T127+T131+T133+T140</f>
        <v>0</v>
      </c>
      <c r="AR126" s="191" t="s">
        <v>176</v>
      </c>
      <c r="AT126" s="192" t="s">
        <v>75</v>
      </c>
      <c r="AU126" s="192" t="s">
        <v>76</v>
      </c>
      <c r="AY126" s="191" t="s">
        <v>148</v>
      </c>
      <c r="BK126" s="193">
        <f>BK127+BK131+BK133+BK140</f>
        <v>720000</v>
      </c>
    </row>
    <row r="127" spans="1:65" s="12" customFormat="1" ht="22.9" customHeight="1">
      <c r="B127" s="181"/>
      <c r="C127" s="182"/>
      <c r="D127" s="183" t="s">
        <v>75</v>
      </c>
      <c r="E127" s="194" t="s">
        <v>758</v>
      </c>
      <c r="F127" s="194" t="s">
        <v>759</v>
      </c>
      <c r="G127" s="182"/>
      <c r="H127" s="182"/>
      <c r="I127" s="182"/>
      <c r="J127" s="195">
        <f>BK127</f>
        <v>202000</v>
      </c>
      <c r="K127" s="182"/>
      <c r="L127" s="186"/>
      <c r="M127" s="187"/>
      <c r="N127" s="188"/>
      <c r="O127" s="188"/>
      <c r="P127" s="189">
        <f>SUM(P128:P130)</f>
        <v>0</v>
      </c>
      <c r="Q127" s="188"/>
      <c r="R127" s="189">
        <f>SUM(R128:R130)</f>
        <v>0</v>
      </c>
      <c r="S127" s="188"/>
      <c r="T127" s="190">
        <f>SUM(T128:T130)</f>
        <v>0</v>
      </c>
      <c r="AR127" s="191" t="s">
        <v>176</v>
      </c>
      <c r="AT127" s="192" t="s">
        <v>75</v>
      </c>
      <c r="AU127" s="192" t="s">
        <v>84</v>
      </c>
      <c r="AY127" s="191" t="s">
        <v>148</v>
      </c>
      <c r="BK127" s="193">
        <f>SUM(BK128:BK130)</f>
        <v>202000</v>
      </c>
    </row>
    <row r="128" spans="1:65" s="2" customFormat="1" ht="16.5" customHeight="1">
      <c r="A128" s="33"/>
      <c r="B128" s="34"/>
      <c r="C128" s="196" t="s">
        <v>84</v>
      </c>
      <c r="D128" s="196" t="s">
        <v>150</v>
      </c>
      <c r="E128" s="197" t="s">
        <v>760</v>
      </c>
      <c r="F128" s="198" t="s">
        <v>761</v>
      </c>
      <c r="G128" s="199" t="s">
        <v>407</v>
      </c>
      <c r="H128" s="200">
        <v>1</v>
      </c>
      <c r="I128" s="201">
        <v>65000</v>
      </c>
      <c r="J128" s="201">
        <f>ROUND(I128*H128,2)</f>
        <v>65000</v>
      </c>
      <c r="K128" s="198" t="s">
        <v>251</v>
      </c>
      <c r="L128" s="36"/>
      <c r="M128" s="202" t="s">
        <v>1</v>
      </c>
      <c r="N128" s="203" t="s">
        <v>41</v>
      </c>
      <c r="O128" s="204">
        <v>0</v>
      </c>
      <c r="P128" s="204">
        <f>O128*H128</f>
        <v>0</v>
      </c>
      <c r="Q128" s="204">
        <v>0</v>
      </c>
      <c r="R128" s="204">
        <f>Q128*H128</f>
        <v>0</v>
      </c>
      <c r="S128" s="204">
        <v>0</v>
      </c>
      <c r="T128" s="205">
        <f>S128*H128</f>
        <v>0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R128" s="206" t="s">
        <v>762</v>
      </c>
      <c r="AT128" s="206" t="s">
        <v>150</v>
      </c>
      <c r="AU128" s="206" t="s">
        <v>86</v>
      </c>
      <c r="AY128" s="18" t="s">
        <v>148</v>
      </c>
      <c r="BE128" s="207">
        <f>IF(N128="základní",J128,0)</f>
        <v>65000</v>
      </c>
      <c r="BF128" s="207">
        <f>IF(N128="snížená",J128,0)</f>
        <v>0</v>
      </c>
      <c r="BG128" s="207">
        <f>IF(N128="zákl. přenesená",J128,0)</f>
        <v>0</v>
      </c>
      <c r="BH128" s="207">
        <f>IF(N128="sníž. přenesená",J128,0)</f>
        <v>0</v>
      </c>
      <c r="BI128" s="207">
        <f>IF(N128="nulová",J128,0)</f>
        <v>0</v>
      </c>
      <c r="BJ128" s="18" t="s">
        <v>84</v>
      </c>
      <c r="BK128" s="207">
        <f>ROUND(I128*H128,2)</f>
        <v>65000</v>
      </c>
      <c r="BL128" s="18" t="s">
        <v>762</v>
      </c>
      <c r="BM128" s="206" t="s">
        <v>763</v>
      </c>
    </row>
    <row r="129" spans="1:65" s="2" customFormat="1" ht="16.5" customHeight="1">
      <c r="A129" s="33"/>
      <c r="B129" s="34"/>
      <c r="C129" s="196" t="s">
        <v>86</v>
      </c>
      <c r="D129" s="196" t="s">
        <v>150</v>
      </c>
      <c r="E129" s="197" t="s">
        <v>764</v>
      </c>
      <c r="F129" s="198" t="s">
        <v>765</v>
      </c>
      <c r="G129" s="199" t="s">
        <v>407</v>
      </c>
      <c r="H129" s="200">
        <v>1</v>
      </c>
      <c r="I129" s="201">
        <v>125000</v>
      </c>
      <c r="J129" s="201">
        <f>ROUND(I129*H129,2)</f>
        <v>125000</v>
      </c>
      <c r="K129" s="198" t="s">
        <v>251</v>
      </c>
      <c r="L129" s="36"/>
      <c r="M129" s="202" t="s">
        <v>1</v>
      </c>
      <c r="N129" s="203" t="s">
        <v>41</v>
      </c>
      <c r="O129" s="204">
        <v>0</v>
      </c>
      <c r="P129" s="204">
        <f>O129*H129</f>
        <v>0</v>
      </c>
      <c r="Q129" s="204">
        <v>0</v>
      </c>
      <c r="R129" s="204">
        <f>Q129*H129</f>
        <v>0</v>
      </c>
      <c r="S129" s="204">
        <v>0</v>
      </c>
      <c r="T129" s="205">
        <f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206" t="s">
        <v>762</v>
      </c>
      <c r="AT129" s="206" t="s">
        <v>150</v>
      </c>
      <c r="AU129" s="206" t="s">
        <v>86</v>
      </c>
      <c r="AY129" s="18" t="s">
        <v>148</v>
      </c>
      <c r="BE129" s="207">
        <f>IF(N129="základní",J129,0)</f>
        <v>125000</v>
      </c>
      <c r="BF129" s="207">
        <f>IF(N129="snížená",J129,0)</f>
        <v>0</v>
      </c>
      <c r="BG129" s="207">
        <f>IF(N129="zákl. přenesená",J129,0)</f>
        <v>0</v>
      </c>
      <c r="BH129" s="207">
        <f>IF(N129="sníž. přenesená",J129,0)</f>
        <v>0</v>
      </c>
      <c r="BI129" s="207">
        <f>IF(N129="nulová",J129,0)</f>
        <v>0</v>
      </c>
      <c r="BJ129" s="18" t="s">
        <v>84</v>
      </c>
      <c r="BK129" s="207">
        <f>ROUND(I129*H129,2)</f>
        <v>125000</v>
      </c>
      <c r="BL129" s="18" t="s">
        <v>762</v>
      </c>
      <c r="BM129" s="206" t="s">
        <v>766</v>
      </c>
    </row>
    <row r="130" spans="1:65" s="2" customFormat="1" ht="16.5" customHeight="1">
      <c r="A130" s="33"/>
      <c r="B130" s="34"/>
      <c r="C130" s="196" t="s">
        <v>167</v>
      </c>
      <c r="D130" s="196" t="s">
        <v>150</v>
      </c>
      <c r="E130" s="197" t="s">
        <v>767</v>
      </c>
      <c r="F130" s="198" t="s">
        <v>768</v>
      </c>
      <c r="G130" s="199" t="s">
        <v>407</v>
      </c>
      <c r="H130" s="200">
        <v>1</v>
      </c>
      <c r="I130" s="201">
        <v>12000</v>
      </c>
      <c r="J130" s="201">
        <f>ROUND(I130*H130,2)</f>
        <v>12000</v>
      </c>
      <c r="K130" s="198" t="s">
        <v>251</v>
      </c>
      <c r="L130" s="36"/>
      <c r="M130" s="202" t="s">
        <v>1</v>
      </c>
      <c r="N130" s="203" t="s">
        <v>41</v>
      </c>
      <c r="O130" s="204">
        <v>0</v>
      </c>
      <c r="P130" s="204">
        <f>O130*H130</f>
        <v>0</v>
      </c>
      <c r="Q130" s="204">
        <v>0</v>
      </c>
      <c r="R130" s="204">
        <f>Q130*H130</f>
        <v>0</v>
      </c>
      <c r="S130" s="204">
        <v>0</v>
      </c>
      <c r="T130" s="205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206" t="s">
        <v>762</v>
      </c>
      <c r="AT130" s="206" t="s">
        <v>150</v>
      </c>
      <c r="AU130" s="206" t="s">
        <v>86</v>
      </c>
      <c r="AY130" s="18" t="s">
        <v>148</v>
      </c>
      <c r="BE130" s="207">
        <f>IF(N130="základní",J130,0)</f>
        <v>12000</v>
      </c>
      <c r="BF130" s="207">
        <f>IF(N130="snížená",J130,0)</f>
        <v>0</v>
      </c>
      <c r="BG130" s="207">
        <f>IF(N130="zákl. přenesená",J130,0)</f>
        <v>0</v>
      </c>
      <c r="BH130" s="207">
        <f>IF(N130="sníž. přenesená",J130,0)</f>
        <v>0</v>
      </c>
      <c r="BI130" s="207">
        <f>IF(N130="nulová",J130,0)</f>
        <v>0</v>
      </c>
      <c r="BJ130" s="18" t="s">
        <v>84</v>
      </c>
      <c r="BK130" s="207">
        <f>ROUND(I130*H130,2)</f>
        <v>12000</v>
      </c>
      <c r="BL130" s="18" t="s">
        <v>762</v>
      </c>
      <c r="BM130" s="206" t="s">
        <v>769</v>
      </c>
    </row>
    <row r="131" spans="1:65" s="12" customFormat="1" ht="22.9" customHeight="1">
      <c r="B131" s="181"/>
      <c r="C131" s="182"/>
      <c r="D131" s="183" t="s">
        <v>75</v>
      </c>
      <c r="E131" s="194" t="s">
        <v>770</v>
      </c>
      <c r="F131" s="194" t="s">
        <v>771</v>
      </c>
      <c r="G131" s="182"/>
      <c r="H131" s="182"/>
      <c r="I131" s="182"/>
      <c r="J131" s="195">
        <f>BK131</f>
        <v>75000</v>
      </c>
      <c r="K131" s="182"/>
      <c r="L131" s="186"/>
      <c r="M131" s="187"/>
      <c r="N131" s="188"/>
      <c r="O131" s="188"/>
      <c r="P131" s="189">
        <f>P132</f>
        <v>0</v>
      </c>
      <c r="Q131" s="188"/>
      <c r="R131" s="189">
        <f>R132</f>
        <v>0</v>
      </c>
      <c r="S131" s="188"/>
      <c r="T131" s="190">
        <f>T132</f>
        <v>0</v>
      </c>
      <c r="AR131" s="191" t="s">
        <v>176</v>
      </c>
      <c r="AT131" s="192" t="s">
        <v>75</v>
      </c>
      <c r="AU131" s="192" t="s">
        <v>84</v>
      </c>
      <c r="AY131" s="191" t="s">
        <v>148</v>
      </c>
      <c r="BK131" s="193">
        <f>BK132</f>
        <v>75000</v>
      </c>
    </row>
    <row r="132" spans="1:65" s="2" customFormat="1" ht="16.5" customHeight="1">
      <c r="A132" s="33"/>
      <c r="B132" s="34"/>
      <c r="C132" s="196" t="s">
        <v>208</v>
      </c>
      <c r="D132" s="196" t="s">
        <v>150</v>
      </c>
      <c r="E132" s="197" t="s">
        <v>772</v>
      </c>
      <c r="F132" s="198" t="s">
        <v>771</v>
      </c>
      <c r="G132" s="199" t="s">
        <v>407</v>
      </c>
      <c r="H132" s="200">
        <v>1</v>
      </c>
      <c r="I132" s="201">
        <v>75000</v>
      </c>
      <c r="J132" s="201">
        <f>ROUND(I132*H132,2)</f>
        <v>75000</v>
      </c>
      <c r="K132" s="198" t="s">
        <v>251</v>
      </c>
      <c r="L132" s="36"/>
      <c r="M132" s="202" t="s">
        <v>1</v>
      </c>
      <c r="N132" s="203" t="s">
        <v>41</v>
      </c>
      <c r="O132" s="204">
        <v>0</v>
      </c>
      <c r="P132" s="204">
        <f>O132*H132</f>
        <v>0</v>
      </c>
      <c r="Q132" s="204">
        <v>0</v>
      </c>
      <c r="R132" s="204">
        <f>Q132*H132</f>
        <v>0</v>
      </c>
      <c r="S132" s="204">
        <v>0</v>
      </c>
      <c r="T132" s="205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206" t="s">
        <v>762</v>
      </c>
      <c r="AT132" s="206" t="s">
        <v>150</v>
      </c>
      <c r="AU132" s="206" t="s">
        <v>86</v>
      </c>
      <c r="AY132" s="18" t="s">
        <v>148</v>
      </c>
      <c r="BE132" s="207">
        <f>IF(N132="základní",J132,0)</f>
        <v>75000</v>
      </c>
      <c r="BF132" s="207">
        <f>IF(N132="snížená",J132,0)</f>
        <v>0</v>
      </c>
      <c r="BG132" s="207">
        <f>IF(N132="zákl. přenesená",J132,0)</f>
        <v>0</v>
      </c>
      <c r="BH132" s="207">
        <f>IF(N132="sníž. přenesená",J132,0)</f>
        <v>0</v>
      </c>
      <c r="BI132" s="207">
        <f>IF(N132="nulová",J132,0)</f>
        <v>0</v>
      </c>
      <c r="BJ132" s="18" t="s">
        <v>84</v>
      </c>
      <c r="BK132" s="207">
        <f>ROUND(I132*H132,2)</f>
        <v>75000</v>
      </c>
      <c r="BL132" s="18" t="s">
        <v>762</v>
      </c>
      <c r="BM132" s="206" t="s">
        <v>773</v>
      </c>
    </row>
    <row r="133" spans="1:65" s="12" customFormat="1" ht="22.9" customHeight="1">
      <c r="B133" s="181"/>
      <c r="C133" s="182"/>
      <c r="D133" s="183" t="s">
        <v>75</v>
      </c>
      <c r="E133" s="194" t="s">
        <v>774</v>
      </c>
      <c r="F133" s="194" t="s">
        <v>775</v>
      </c>
      <c r="G133" s="182"/>
      <c r="H133" s="182"/>
      <c r="I133" s="182"/>
      <c r="J133" s="195">
        <f>BK133</f>
        <v>193000</v>
      </c>
      <c r="K133" s="182"/>
      <c r="L133" s="186"/>
      <c r="M133" s="187"/>
      <c r="N133" s="188"/>
      <c r="O133" s="188"/>
      <c r="P133" s="189">
        <f>SUM(P134:P139)</f>
        <v>0</v>
      </c>
      <c r="Q133" s="188"/>
      <c r="R133" s="189">
        <f>SUM(R134:R139)</f>
        <v>0</v>
      </c>
      <c r="S133" s="188"/>
      <c r="T133" s="190">
        <f>SUM(T134:T139)</f>
        <v>0</v>
      </c>
      <c r="AR133" s="191" t="s">
        <v>176</v>
      </c>
      <c r="AT133" s="192" t="s">
        <v>75</v>
      </c>
      <c r="AU133" s="192" t="s">
        <v>84</v>
      </c>
      <c r="AY133" s="191" t="s">
        <v>148</v>
      </c>
      <c r="BK133" s="193">
        <f>SUM(BK134:BK139)</f>
        <v>193000</v>
      </c>
    </row>
    <row r="134" spans="1:65" s="2" customFormat="1" ht="16.5" customHeight="1">
      <c r="A134" s="33"/>
      <c r="B134" s="34"/>
      <c r="C134" s="196" t="s">
        <v>155</v>
      </c>
      <c r="D134" s="196" t="s">
        <v>150</v>
      </c>
      <c r="E134" s="197" t="s">
        <v>776</v>
      </c>
      <c r="F134" s="198" t="s">
        <v>777</v>
      </c>
      <c r="G134" s="199" t="s">
        <v>407</v>
      </c>
      <c r="H134" s="200">
        <v>1</v>
      </c>
      <c r="I134" s="201">
        <v>35000</v>
      </c>
      <c r="J134" s="201">
        <f t="shared" ref="J134:J139" si="0">ROUND(I134*H134,2)</f>
        <v>35000</v>
      </c>
      <c r="K134" s="198" t="s">
        <v>251</v>
      </c>
      <c r="L134" s="36"/>
      <c r="M134" s="202" t="s">
        <v>1</v>
      </c>
      <c r="N134" s="203" t="s">
        <v>41</v>
      </c>
      <c r="O134" s="204">
        <v>0</v>
      </c>
      <c r="P134" s="204">
        <f t="shared" ref="P134:P139" si="1">O134*H134</f>
        <v>0</v>
      </c>
      <c r="Q134" s="204">
        <v>0</v>
      </c>
      <c r="R134" s="204">
        <f t="shared" ref="R134:R139" si="2">Q134*H134</f>
        <v>0</v>
      </c>
      <c r="S134" s="204">
        <v>0</v>
      </c>
      <c r="T134" s="205">
        <f t="shared" ref="T134:T139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206" t="s">
        <v>762</v>
      </c>
      <c r="AT134" s="206" t="s">
        <v>150</v>
      </c>
      <c r="AU134" s="206" t="s">
        <v>86</v>
      </c>
      <c r="AY134" s="18" t="s">
        <v>148</v>
      </c>
      <c r="BE134" s="207">
        <f t="shared" ref="BE134:BE139" si="4">IF(N134="základní",J134,0)</f>
        <v>35000</v>
      </c>
      <c r="BF134" s="207">
        <f t="shared" ref="BF134:BF139" si="5">IF(N134="snížená",J134,0)</f>
        <v>0</v>
      </c>
      <c r="BG134" s="207">
        <f t="shared" ref="BG134:BG139" si="6">IF(N134="zákl. přenesená",J134,0)</f>
        <v>0</v>
      </c>
      <c r="BH134" s="207">
        <f t="shared" ref="BH134:BH139" si="7">IF(N134="sníž. přenesená",J134,0)</f>
        <v>0</v>
      </c>
      <c r="BI134" s="207">
        <f t="shared" ref="BI134:BI139" si="8">IF(N134="nulová",J134,0)</f>
        <v>0</v>
      </c>
      <c r="BJ134" s="18" t="s">
        <v>84</v>
      </c>
      <c r="BK134" s="207">
        <f t="shared" ref="BK134:BK139" si="9">ROUND(I134*H134,2)</f>
        <v>35000</v>
      </c>
      <c r="BL134" s="18" t="s">
        <v>762</v>
      </c>
      <c r="BM134" s="206" t="s">
        <v>778</v>
      </c>
    </row>
    <row r="135" spans="1:65" s="2" customFormat="1" ht="16.5" customHeight="1">
      <c r="A135" s="33"/>
      <c r="B135" s="34"/>
      <c r="C135" s="196" t="s">
        <v>176</v>
      </c>
      <c r="D135" s="196" t="s">
        <v>150</v>
      </c>
      <c r="E135" s="197" t="s">
        <v>779</v>
      </c>
      <c r="F135" s="198" t="s">
        <v>780</v>
      </c>
      <c r="G135" s="199" t="s">
        <v>407</v>
      </c>
      <c r="H135" s="200">
        <v>1</v>
      </c>
      <c r="I135" s="201">
        <v>65000</v>
      </c>
      <c r="J135" s="201">
        <f t="shared" si="0"/>
        <v>65000</v>
      </c>
      <c r="K135" s="198" t="s">
        <v>251</v>
      </c>
      <c r="L135" s="36"/>
      <c r="M135" s="202" t="s">
        <v>1</v>
      </c>
      <c r="N135" s="203" t="s">
        <v>41</v>
      </c>
      <c r="O135" s="204">
        <v>0</v>
      </c>
      <c r="P135" s="204">
        <f t="shared" si="1"/>
        <v>0</v>
      </c>
      <c r="Q135" s="204">
        <v>0</v>
      </c>
      <c r="R135" s="204">
        <f t="shared" si="2"/>
        <v>0</v>
      </c>
      <c r="S135" s="204">
        <v>0</v>
      </c>
      <c r="T135" s="205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206" t="s">
        <v>762</v>
      </c>
      <c r="AT135" s="206" t="s">
        <v>150</v>
      </c>
      <c r="AU135" s="206" t="s">
        <v>86</v>
      </c>
      <c r="AY135" s="18" t="s">
        <v>148</v>
      </c>
      <c r="BE135" s="207">
        <f t="shared" si="4"/>
        <v>65000</v>
      </c>
      <c r="BF135" s="207">
        <f t="shared" si="5"/>
        <v>0</v>
      </c>
      <c r="BG135" s="207">
        <f t="shared" si="6"/>
        <v>0</v>
      </c>
      <c r="BH135" s="207">
        <f t="shared" si="7"/>
        <v>0</v>
      </c>
      <c r="BI135" s="207">
        <f t="shared" si="8"/>
        <v>0</v>
      </c>
      <c r="BJ135" s="18" t="s">
        <v>84</v>
      </c>
      <c r="BK135" s="207">
        <f t="shared" si="9"/>
        <v>65000</v>
      </c>
      <c r="BL135" s="18" t="s">
        <v>762</v>
      </c>
      <c r="BM135" s="206" t="s">
        <v>781</v>
      </c>
    </row>
    <row r="136" spans="1:65" s="2" customFormat="1" ht="16.5" customHeight="1">
      <c r="A136" s="33"/>
      <c r="B136" s="34"/>
      <c r="C136" s="196" t="s">
        <v>180</v>
      </c>
      <c r="D136" s="196" t="s">
        <v>150</v>
      </c>
      <c r="E136" s="197" t="s">
        <v>782</v>
      </c>
      <c r="F136" s="198" t="s">
        <v>783</v>
      </c>
      <c r="G136" s="199" t="s">
        <v>407</v>
      </c>
      <c r="H136" s="200">
        <v>1</v>
      </c>
      <c r="I136" s="201">
        <v>21000</v>
      </c>
      <c r="J136" s="201">
        <f t="shared" si="0"/>
        <v>21000</v>
      </c>
      <c r="K136" s="198" t="s">
        <v>251</v>
      </c>
      <c r="L136" s="36"/>
      <c r="M136" s="202" t="s">
        <v>1</v>
      </c>
      <c r="N136" s="203" t="s">
        <v>41</v>
      </c>
      <c r="O136" s="204">
        <v>0</v>
      </c>
      <c r="P136" s="204">
        <f t="shared" si="1"/>
        <v>0</v>
      </c>
      <c r="Q136" s="204">
        <v>0</v>
      </c>
      <c r="R136" s="204">
        <f t="shared" si="2"/>
        <v>0</v>
      </c>
      <c r="S136" s="204">
        <v>0</v>
      </c>
      <c r="T136" s="205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206" t="s">
        <v>762</v>
      </c>
      <c r="AT136" s="206" t="s">
        <v>150</v>
      </c>
      <c r="AU136" s="206" t="s">
        <v>86</v>
      </c>
      <c r="AY136" s="18" t="s">
        <v>148</v>
      </c>
      <c r="BE136" s="207">
        <f t="shared" si="4"/>
        <v>21000</v>
      </c>
      <c r="BF136" s="207">
        <f t="shared" si="5"/>
        <v>0</v>
      </c>
      <c r="BG136" s="207">
        <f t="shared" si="6"/>
        <v>0</v>
      </c>
      <c r="BH136" s="207">
        <f t="shared" si="7"/>
        <v>0</v>
      </c>
      <c r="BI136" s="207">
        <f t="shared" si="8"/>
        <v>0</v>
      </c>
      <c r="BJ136" s="18" t="s">
        <v>84</v>
      </c>
      <c r="BK136" s="207">
        <f t="shared" si="9"/>
        <v>21000</v>
      </c>
      <c r="BL136" s="18" t="s">
        <v>762</v>
      </c>
      <c r="BM136" s="206" t="s">
        <v>784</v>
      </c>
    </row>
    <row r="137" spans="1:65" s="2" customFormat="1" ht="16.5" customHeight="1">
      <c r="A137" s="33"/>
      <c r="B137" s="34"/>
      <c r="C137" s="196" t="s">
        <v>188</v>
      </c>
      <c r="D137" s="196" t="s">
        <v>150</v>
      </c>
      <c r="E137" s="197" t="s">
        <v>785</v>
      </c>
      <c r="F137" s="198" t="s">
        <v>786</v>
      </c>
      <c r="G137" s="199" t="s">
        <v>407</v>
      </c>
      <c r="H137" s="200">
        <v>1</v>
      </c>
      <c r="I137" s="201">
        <v>15000</v>
      </c>
      <c r="J137" s="201">
        <f t="shared" si="0"/>
        <v>15000</v>
      </c>
      <c r="K137" s="198" t="s">
        <v>251</v>
      </c>
      <c r="L137" s="36"/>
      <c r="M137" s="202" t="s">
        <v>1</v>
      </c>
      <c r="N137" s="203" t="s">
        <v>41</v>
      </c>
      <c r="O137" s="204">
        <v>0</v>
      </c>
      <c r="P137" s="204">
        <f t="shared" si="1"/>
        <v>0</v>
      </c>
      <c r="Q137" s="204">
        <v>0</v>
      </c>
      <c r="R137" s="204">
        <f t="shared" si="2"/>
        <v>0</v>
      </c>
      <c r="S137" s="204">
        <v>0</v>
      </c>
      <c r="T137" s="205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206" t="s">
        <v>762</v>
      </c>
      <c r="AT137" s="206" t="s">
        <v>150</v>
      </c>
      <c r="AU137" s="206" t="s">
        <v>86</v>
      </c>
      <c r="AY137" s="18" t="s">
        <v>148</v>
      </c>
      <c r="BE137" s="207">
        <f t="shared" si="4"/>
        <v>15000</v>
      </c>
      <c r="BF137" s="207">
        <f t="shared" si="5"/>
        <v>0</v>
      </c>
      <c r="BG137" s="207">
        <f t="shared" si="6"/>
        <v>0</v>
      </c>
      <c r="BH137" s="207">
        <f t="shared" si="7"/>
        <v>0</v>
      </c>
      <c r="BI137" s="207">
        <f t="shared" si="8"/>
        <v>0</v>
      </c>
      <c r="BJ137" s="18" t="s">
        <v>84</v>
      </c>
      <c r="BK137" s="207">
        <f t="shared" si="9"/>
        <v>15000</v>
      </c>
      <c r="BL137" s="18" t="s">
        <v>762</v>
      </c>
      <c r="BM137" s="206" t="s">
        <v>787</v>
      </c>
    </row>
    <row r="138" spans="1:65" s="2" customFormat="1" ht="16.5" customHeight="1">
      <c r="A138" s="33"/>
      <c r="B138" s="34"/>
      <c r="C138" s="196" t="s">
        <v>193</v>
      </c>
      <c r="D138" s="196" t="s">
        <v>150</v>
      </c>
      <c r="E138" s="197" t="s">
        <v>788</v>
      </c>
      <c r="F138" s="198" t="s">
        <v>789</v>
      </c>
      <c r="G138" s="199" t="s">
        <v>407</v>
      </c>
      <c r="H138" s="200">
        <v>1</v>
      </c>
      <c r="I138" s="201">
        <v>25000</v>
      </c>
      <c r="J138" s="201">
        <f t="shared" si="0"/>
        <v>25000</v>
      </c>
      <c r="K138" s="198" t="s">
        <v>251</v>
      </c>
      <c r="L138" s="36"/>
      <c r="M138" s="202" t="s">
        <v>1</v>
      </c>
      <c r="N138" s="203" t="s">
        <v>41</v>
      </c>
      <c r="O138" s="204">
        <v>0</v>
      </c>
      <c r="P138" s="204">
        <f t="shared" si="1"/>
        <v>0</v>
      </c>
      <c r="Q138" s="204">
        <v>0</v>
      </c>
      <c r="R138" s="204">
        <f t="shared" si="2"/>
        <v>0</v>
      </c>
      <c r="S138" s="204">
        <v>0</v>
      </c>
      <c r="T138" s="205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206" t="s">
        <v>762</v>
      </c>
      <c r="AT138" s="206" t="s">
        <v>150</v>
      </c>
      <c r="AU138" s="206" t="s">
        <v>86</v>
      </c>
      <c r="AY138" s="18" t="s">
        <v>148</v>
      </c>
      <c r="BE138" s="207">
        <f t="shared" si="4"/>
        <v>25000</v>
      </c>
      <c r="BF138" s="207">
        <f t="shared" si="5"/>
        <v>0</v>
      </c>
      <c r="BG138" s="207">
        <f t="shared" si="6"/>
        <v>0</v>
      </c>
      <c r="BH138" s="207">
        <f t="shared" si="7"/>
        <v>0</v>
      </c>
      <c r="BI138" s="207">
        <f t="shared" si="8"/>
        <v>0</v>
      </c>
      <c r="BJ138" s="18" t="s">
        <v>84</v>
      </c>
      <c r="BK138" s="207">
        <f t="shared" si="9"/>
        <v>25000</v>
      </c>
      <c r="BL138" s="18" t="s">
        <v>762</v>
      </c>
      <c r="BM138" s="206" t="s">
        <v>790</v>
      </c>
    </row>
    <row r="139" spans="1:65" s="2" customFormat="1" ht="16.5" customHeight="1">
      <c r="A139" s="33"/>
      <c r="B139" s="34"/>
      <c r="C139" s="196" t="s">
        <v>197</v>
      </c>
      <c r="D139" s="196" t="s">
        <v>150</v>
      </c>
      <c r="E139" s="197" t="s">
        <v>791</v>
      </c>
      <c r="F139" s="198" t="s">
        <v>792</v>
      </c>
      <c r="G139" s="199" t="s">
        <v>407</v>
      </c>
      <c r="H139" s="200">
        <v>1</v>
      </c>
      <c r="I139" s="201">
        <v>32000</v>
      </c>
      <c r="J139" s="201">
        <f t="shared" si="0"/>
        <v>32000</v>
      </c>
      <c r="K139" s="198" t="s">
        <v>251</v>
      </c>
      <c r="L139" s="36"/>
      <c r="M139" s="202" t="s">
        <v>1</v>
      </c>
      <c r="N139" s="203" t="s">
        <v>41</v>
      </c>
      <c r="O139" s="204">
        <v>0</v>
      </c>
      <c r="P139" s="204">
        <f t="shared" si="1"/>
        <v>0</v>
      </c>
      <c r="Q139" s="204">
        <v>0</v>
      </c>
      <c r="R139" s="204">
        <f t="shared" si="2"/>
        <v>0</v>
      </c>
      <c r="S139" s="204">
        <v>0</v>
      </c>
      <c r="T139" s="205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206" t="s">
        <v>762</v>
      </c>
      <c r="AT139" s="206" t="s">
        <v>150</v>
      </c>
      <c r="AU139" s="206" t="s">
        <v>86</v>
      </c>
      <c r="AY139" s="18" t="s">
        <v>148</v>
      </c>
      <c r="BE139" s="207">
        <f t="shared" si="4"/>
        <v>32000</v>
      </c>
      <c r="BF139" s="207">
        <f t="shared" si="5"/>
        <v>0</v>
      </c>
      <c r="BG139" s="207">
        <f t="shared" si="6"/>
        <v>0</v>
      </c>
      <c r="BH139" s="207">
        <f t="shared" si="7"/>
        <v>0</v>
      </c>
      <c r="BI139" s="207">
        <f t="shared" si="8"/>
        <v>0</v>
      </c>
      <c r="BJ139" s="18" t="s">
        <v>84</v>
      </c>
      <c r="BK139" s="207">
        <f t="shared" si="9"/>
        <v>32000</v>
      </c>
      <c r="BL139" s="18" t="s">
        <v>762</v>
      </c>
      <c r="BM139" s="206" t="s">
        <v>793</v>
      </c>
    </row>
    <row r="140" spans="1:65" s="12" customFormat="1" ht="22.9" customHeight="1">
      <c r="B140" s="181"/>
      <c r="C140" s="182"/>
      <c r="D140" s="183" t="s">
        <v>75</v>
      </c>
      <c r="E140" s="194" t="s">
        <v>794</v>
      </c>
      <c r="F140" s="194" t="s">
        <v>795</v>
      </c>
      <c r="G140" s="182"/>
      <c r="H140" s="182"/>
      <c r="I140" s="182"/>
      <c r="J140" s="195">
        <f>BK140</f>
        <v>250000</v>
      </c>
      <c r="K140" s="182"/>
      <c r="L140" s="186"/>
      <c r="M140" s="187"/>
      <c r="N140" s="188"/>
      <c r="O140" s="188"/>
      <c r="P140" s="189">
        <f>P141</f>
        <v>0</v>
      </c>
      <c r="Q140" s="188"/>
      <c r="R140" s="189">
        <f>R141</f>
        <v>0</v>
      </c>
      <c r="S140" s="188"/>
      <c r="T140" s="190">
        <f>T141</f>
        <v>0</v>
      </c>
      <c r="AR140" s="191" t="s">
        <v>176</v>
      </c>
      <c r="AT140" s="192" t="s">
        <v>75</v>
      </c>
      <c r="AU140" s="192" t="s">
        <v>84</v>
      </c>
      <c r="AY140" s="191" t="s">
        <v>148</v>
      </c>
      <c r="BK140" s="193">
        <f>BK141</f>
        <v>250000</v>
      </c>
    </row>
    <row r="141" spans="1:65" s="2" customFormat="1" ht="16.5" customHeight="1">
      <c r="A141" s="33"/>
      <c r="B141" s="34"/>
      <c r="C141" s="196" t="s">
        <v>201</v>
      </c>
      <c r="D141" s="196" t="s">
        <v>150</v>
      </c>
      <c r="E141" s="197" t="s">
        <v>796</v>
      </c>
      <c r="F141" s="198" t="s">
        <v>797</v>
      </c>
      <c r="G141" s="199" t="s">
        <v>407</v>
      </c>
      <c r="H141" s="200">
        <v>1</v>
      </c>
      <c r="I141" s="201">
        <v>250000</v>
      </c>
      <c r="J141" s="201">
        <f>ROUND(I141*H141,2)</f>
        <v>250000</v>
      </c>
      <c r="K141" s="198" t="s">
        <v>251</v>
      </c>
      <c r="L141" s="36"/>
      <c r="M141" s="257" t="s">
        <v>1</v>
      </c>
      <c r="N141" s="258" t="s">
        <v>41</v>
      </c>
      <c r="O141" s="259">
        <v>0</v>
      </c>
      <c r="P141" s="259">
        <f>O141*H141</f>
        <v>0</v>
      </c>
      <c r="Q141" s="259">
        <v>0</v>
      </c>
      <c r="R141" s="259">
        <f>Q141*H141</f>
        <v>0</v>
      </c>
      <c r="S141" s="259">
        <v>0</v>
      </c>
      <c r="T141" s="260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206" t="s">
        <v>762</v>
      </c>
      <c r="AT141" s="206" t="s">
        <v>150</v>
      </c>
      <c r="AU141" s="206" t="s">
        <v>86</v>
      </c>
      <c r="AY141" s="18" t="s">
        <v>148</v>
      </c>
      <c r="BE141" s="207">
        <f>IF(N141="základní",J141,0)</f>
        <v>250000</v>
      </c>
      <c r="BF141" s="207">
        <f>IF(N141="snížená",J141,0)</f>
        <v>0</v>
      </c>
      <c r="BG141" s="207">
        <f>IF(N141="zákl. přenesená",J141,0)</f>
        <v>0</v>
      </c>
      <c r="BH141" s="207">
        <f>IF(N141="sníž. přenesená",J141,0)</f>
        <v>0</v>
      </c>
      <c r="BI141" s="207">
        <f>IF(N141="nulová",J141,0)</f>
        <v>0</v>
      </c>
      <c r="BJ141" s="18" t="s">
        <v>84</v>
      </c>
      <c r="BK141" s="207">
        <f>ROUND(I141*H141,2)</f>
        <v>250000</v>
      </c>
      <c r="BL141" s="18" t="s">
        <v>762</v>
      </c>
      <c r="BM141" s="206" t="s">
        <v>798</v>
      </c>
    </row>
    <row r="142" spans="1:65" s="2" customFormat="1" ht="6.95" customHeight="1">
      <c r="A142" s="33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36"/>
      <c r="M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</sheetData>
  <sheetProtection algorithmName="SHA-512" hashValue="qmhEayfgi3cpurcyYncxO/7yka0W2XCldwoDptGo1sdZHm4pi5aNLE2KKldF58MivMTg+Qvaz4WZ2/ApEQa5jQ==" saltValue="NEeR7s4tEceI+x0ep8hSDo9tDq2R4JROAVLYW0zbslX2SIJpGssM4GTxmP2YNqAjB5FhbDnowbn/eTQcOUMeoQ==" spinCount="100000" sheet="1" objects="1" scenarios="1" formatColumns="0" formatRows="0" autoFilter="0"/>
  <autoFilter ref="C124:K141" xr:uid="{00000000-0009-0000-0000-00000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SO-01 - Fasády</vt:lpstr>
      <vt:lpstr>SO-02A - Přízemí</vt:lpstr>
      <vt:lpstr>SO-02B - 1NP podlaží</vt:lpstr>
      <vt:lpstr>SO-02C - Podkroví</vt:lpstr>
      <vt:lpstr>SO-03 - Výtah vč. stavebn...</vt:lpstr>
      <vt:lpstr>SO-04 - VRN - vedleší roz...</vt:lpstr>
      <vt:lpstr>'Rekapitulace stavby'!Názvy_tisku</vt:lpstr>
      <vt:lpstr>'SO-01 - Fasády'!Názvy_tisku</vt:lpstr>
      <vt:lpstr>'SO-02A - Přízemí'!Názvy_tisku</vt:lpstr>
      <vt:lpstr>'SO-02B - 1NP podlaží'!Názvy_tisku</vt:lpstr>
      <vt:lpstr>'SO-02C - Podkroví'!Názvy_tisku</vt:lpstr>
      <vt:lpstr>'SO-03 - Výtah vč. stavebn...'!Názvy_tisku</vt:lpstr>
      <vt:lpstr>'SO-04 - VRN - vedleší roz...'!Názvy_tisku</vt:lpstr>
      <vt:lpstr>'Rekapitulace stavby'!Oblast_tisku</vt:lpstr>
      <vt:lpstr>'SO-01 - Fasády'!Oblast_tisku</vt:lpstr>
      <vt:lpstr>'SO-02A - Přízemí'!Oblast_tisku</vt:lpstr>
      <vt:lpstr>'SO-02B - 1NP podlaží'!Oblast_tisku</vt:lpstr>
      <vt:lpstr>'SO-02C - Podkroví'!Oblast_tisku</vt:lpstr>
      <vt:lpstr>'SO-03 - Výtah vč. stavebn...'!Oblast_tisku</vt:lpstr>
      <vt:lpstr>'SO-04 - VRN - vedleší roz...'!Oblast_tisku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Zdenda56-PC\Zdenda56</dc:creator>
  <cp:lastModifiedBy>OEM</cp:lastModifiedBy>
  <dcterms:created xsi:type="dcterms:W3CDTF">2019-11-26T11:05:36Z</dcterms:created>
  <dcterms:modified xsi:type="dcterms:W3CDTF">2019-12-04T15:18:27Z</dcterms:modified>
</cp:coreProperties>
</file>