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Temp\"/>
    </mc:Choice>
  </mc:AlternateContent>
  <bookViews>
    <workbookView xWindow="0" yWindow="0" windowWidth="25125" windowHeight="12375" tabRatio="928"/>
  </bookViews>
  <sheets>
    <sheet name="Bilance-dle 106" sheetId="16" r:id="rId1"/>
    <sheet name="Bilanční účty" sheetId="1" r:id="rId2"/>
    <sheet name="Náklady a výnosy" sheetId="3" r:id="rId3"/>
  </sheets>
  <definedNames>
    <definedName name="_xlnm.Print_Area" localSheetId="1">'Bilanční účty'!$B$1:$G$50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6" l="1"/>
  <c r="F23" i="16"/>
  <c r="F25" i="16" s="1"/>
  <c r="F21" i="16"/>
  <c r="F20" i="16"/>
  <c r="F19" i="16"/>
  <c r="F18" i="16"/>
  <c r="F22" i="16" s="1"/>
  <c r="F17" i="16"/>
  <c r="F16" i="16"/>
  <c r="F15" i="16"/>
  <c r="F14" i="16"/>
  <c r="F10" i="16"/>
  <c r="F9" i="16"/>
  <c r="F6" i="16"/>
  <c r="F5" i="16"/>
  <c r="F4" i="16"/>
  <c r="G47" i="3"/>
  <c r="G28" i="3"/>
  <c r="F7" i="16" l="1"/>
  <c r="G49" i="3"/>
  <c r="H45" i="1" s="1"/>
  <c r="H50" i="1" s="1"/>
  <c r="F26" i="16"/>
  <c r="F8" i="16" s="1"/>
  <c r="F11" i="16" s="1"/>
  <c r="F12" i="16" s="1"/>
  <c r="E19" i="16" l="1"/>
  <c r="E18" i="16"/>
  <c r="B18" i="16"/>
  <c r="B19" i="16"/>
  <c r="C19" i="16"/>
  <c r="C18" i="16"/>
  <c r="E24" i="16"/>
  <c r="E23" i="16"/>
  <c r="E21" i="16"/>
  <c r="E20" i="16"/>
  <c r="E17" i="16"/>
  <c r="E16" i="16"/>
  <c r="E15" i="16"/>
  <c r="D24" i="16"/>
  <c r="D23" i="16"/>
  <c r="D25" i="16" s="1"/>
  <c r="D21" i="16"/>
  <c r="D20" i="16"/>
  <c r="D19" i="16"/>
  <c r="D18" i="16"/>
  <c r="D17" i="16"/>
  <c r="D16" i="16"/>
  <c r="D15" i="16"/>
  <c r="F47" i="3"/>
  <c r="E47" i="3"/>
  <c r="E49" i="3" s="1"/>
  <c r="F45" i="1" s="1"/>
  <c r="F50" i="1" s="1"/>
  <c r="F28" i="3"/>
  <c r="E28" i="3"/>
  <c r="B8" i="16"/>
  <c r="E14" i="16"/>
  <c r="E10" i="16"/>
  <c r="E9" i="16"/>
  <c r="E6" i="16"/>
  <c r="E5" i="16"/>
  <c r="E4" i="16"/>
  <c r="D10" i="16"/>
  <c r="D9" i="16"/>
  <c r="D6" i="16"/>
  <c r="D5" i="16"/>
  <c r="D4" i="16"/>
  <c r="F49" i="3" l="1"/>
  <c r="E25" i="16"/>
  <c r="G45" i="1"/>
  <c r="G50" i="1" s="1"/>
  <c r="D22" i="16"/>
  <c r="D26" i="16" s="1"/>
  <c r="D8" i="16" s="1"/>
  <c r="D11" i="16" s="1"/>
  <c r="E7" i="16"/>
  <c r="E22" i="16"/>
  <c r="D7" i="16"/>
  <c r="E26" i="16" l="1"/>
  <c r="E8" i="16" s="1"/>
  <c r="E11" i="16" s="1"/>
  <c r="E12" i="16" s="1"/>
  <c r="D12" i="16"/>
  <c r="C24" i="16" l="1"/>
  <c r="B24" i="16"/>
  <c r="C23" i="16"/>
  <c r="B23" i="16"/>
  <c r="C21" i="16"/>
  <c r="C20" i="16"/>
  <c r="C17" i="16"/>
  <c r="B17" i="16"/>
  <c r="C16" i="16"/>
  <c r="B16" i="16"/>
  <c r="C15" i="16"/>
  <c r="B15" i="16"/>
  <c r="D14" i="16"/>
  <c r="C14" i="16"/>
  <c r="B14" i="16"/>
  <c r="C10" i="16"/>
  <c r="B10" i="16"/>
  <c r="C9" i="16"/>
  <c r="B9" i="16"/>
  <c r="C6" i="16"/>
  <c r="B6" i="16"/>
  <c r="C5" i="16"/>
  <c r="B5" i="16"/>
  <c r="C4" i="16"/>
  <c r="B4" i="16"/>
  <c r="B11" i="16" l="1"/>
  <c r="B7" i="16"/>
  <c r="B25" i="16"/>
  <c r="C22" i="16"/>
  <c r="C25" i="16"/>
  <c r="B22" i="16"/>
  <c r="C7" i="16"/>
  <c r="B12" i="16" l="1"/>
  <c r="C26" i="16"/>
  <c r="C8" i="16" s="1"/>
  <c r="B26" i="16"/>
  <c r="C11" i="16" l="1"/>
  <c r="C12" i="16" s="1"/>
  <c r="D47" i="3" l="1"/>
  <c r="E50" i="1" l="1"/>
  <c r="D28" i="3"/>
  <c r="D49" i="3" s="1"/>
  <c r="D50" i="1"/>
</calcChain>
</file>

<file path=xl/sharedStrings.xml><?xml version="1.0" encoding="utf-8"?>
<sst xmlns="http://schemas.openxmlformats.org/spreadsheetml/2006/main" count="183" uniqueCount="170">
  <si>
    <t>013</t>
  </si>
  <si>
    <t>018</t>
  </si>
  <si>
    <t>Software</t>
  </si>
  <si>
    <t>019</t>
  </si>
  <si>
    <t>021</t>
  </si>
  <si>
    <t>Stavby</t>
  </si>
  <si>
    <t>022</t>
  </si>
  <si>
    <t>Samostatné movité věci</t>
  </si>
  <si>
    <t>028</t>
  </si>
  <si>
    <t>031</t>
  </si>
  <si>
    <t>Pozemky</t>
  </si>
  <si>
    <t>042</t>
  </si>
  <si>
    <t>Nedokončený dlouhodobý majetek</t>
  </si>
  <si>
    <t>063</t>
  </si>
  <si>
    <t>Oprávky k software</t>
  </si>
  <si>
    <t>Oprávky ke stavbám</t>
  </si>
  <si>
    <t>Oprávky k samostatným movitým věcem</t>
  </si>
  <si>
    <t>Drobný hmotný majetek</t>
  </si>
  <si>
    <t>Oprávky k drobnému hmotnému majetku</t>
  </si>
  <si>
    <t>Oprávky k pohledávkám</t>
  </si>
  <si>
    <t>Bilance</t>
  </si>
  <si>
    <t>Dlouhodobý majetek</t>
  </si>
  <si>
    <t>Peníze</t>
  </si>
  <si>
    <t>Celkem aktiva</t>
  </si>
  <si>
    <t>Krátkodobé závazky</t>
  </si>
  <si>
    <t>Bankovní úvěry - dlouhodobé</t>
  </si>
  <si>
    <t>Celkem pasiva</t>
  </si>
  <si>
    <t>Aktiva-pasiva</t>
  </si>
  <si>
    <t>Výsledovka</t>
  </si>
  <si>
    <t>073</t>
  </si>
  <si>
    <t>078</t>
  </si>
  <si>
    <t>079</t>
  </si>
  <si>
    <t>082</t>
  </si>
  <si>
    <t>088</t>
  </si>
  <si>
    <t>081</t>
  </si>
  <si>
    <t>192</t>
  </si>
  <si>
    <t>231</t>
  </si>
  <si>
    <t>Bankovní účet</t>
  </si>
  <si>
    <t>261</t>
  </si>
  <si>
    <t>Pokladna</t>
  </si>
  <si>
    <t>262</t>
  </si>
  <si>
    <t>Peníze na cestě</t>
  </si>
  <si>
    <t>311</t>
  </si>
  <si>
    <t>Odběratelé</t>
  </si>
  <si>
    <t>314</t>
  </si>
  <si>
    <t>Poskytnuté zálohy</t>
  </si>
  <si>
    <t>315</t>
  </si>
  <si>
    <t>Jiné pohledávky</t>
  </si>
  <si>
    <t>321</t>
  </si>
  <si>
    <t>Dodavatelé</t>
  </si>
  <si>
    <t>324</t>
  </si>
  <si>
    <t>Přijaté zálohy</t>
  </si>
  <si>
    <t>331</t>
  </si>
  <si>
    <t>Zaměstnanci</t>
  </si>
  <si>
    <t>335</t>
  </si>
  <si>
    <t>336</t>
  </si>
  <si>
    <t>Sociální zabezpečení</t>
  </si>
  <si>
    <t>Zdravotní pojištění</t>
  </si>
  <si>
    <t>338</t>
  </si>
  <si>
    <t>Důchodové spoření</t>
  </si>
  <si>
    <t>342</t>
  </si>
  <si>
    <t>Daň ze závislé činnosti</t>
  </si>
  <si>
    <t>374</t>
  </si>
  <si>
    <t>Přijaté zálohy na transfery</t>
  </si>
  <si>
    <t xml:space="preserve">378 </t>
  </si>
  <si>
    <t>Ostatní krátkodobé závazky</t>
  </si>
  <si>
    <t>388</t>
  </si>
  <si>
    <t>Dohadné účty aktivní</t>
  </si>
  <si>
    <t>389</t>
  </si>
  <si>
    <t>Dohadné účtu pasivní</t>
  </si>
  <si>
    <t>401</t>
  </si>
  <si>
    <t>Jmění</t>
  </si>
  <si>
    <t>Transfery na pořízení dlouhodob.majetku</t>
  </si>
  <si>
    <t>403</t>
  </si>
  <si>
    <t>406</t>
  </si>
  <si>
    <t>Oceňovací rozdíly při použití první metody</t>
  </si>
  <si>
    <t>431</t>
  </si>
  <si>
    <t>432</t>
  </si>
  <si>
    <t>451</t>
  </si>
  <si>
    <t>Dlohodobé úvěry</t>
  </si>
  <si>
    <t>469</t>
  </si>
  <si>
    <t>k 31.12.2013</t>
  </si>
  <si>
    <t>Dluh cenné papípry držené do splatnosti</t>
  </si>
  <si>
    <t>Pohledávky za zaměstnanci</t>
  </si>
  <si>
    <t>346</t>
  </si>
  <si>
    <t>441</t>
  </si>
  <si>
    <t>Rezervy</t>
  </si>
  <si>
    <t>263</t>
  </si>
  <si>
    <t>Ceniny</t>
  </si>
  <si>
    <t>Pohledávky za ústředními rozpočty</t>
  </si>
  <si>
    <t>Pohledávky</t>
  </si>
  <si>
    <t>Dlouhodobé pohledávky</t>
  </si>
  <si>
    <t>Spotřeba materiálu</t>
  </si>
  <si>
    <t>Spotřeba energie</t>
  </si>
  <si>
    <t>Opravy a udržování</t>
  </si>
  <si>
    <t>Cestovné</t>
  </si>
  <si>
    <t>Náklady na prezentaci</t>
  </si>
  <si>
    <t>Ostatní služby</t>
  </si>
  <si>
    <t>Mzdové náklady</t>
  </si>
  <si>
    <t>Jiné sociální pojištění</t>
  </si>
  <si>
    <t>Zákonné sociální náklady</t>
  </si>
  <si>
    <t>Jiné daně a poplatky</t>
  </si>
  <si>
    <t>Dary</t>
  </si>
  <si>
    <t>Ostatní náklady</t>
  </si>
  <si>
    <t>Náklady z drobného dlouhodobého majetku</t>
  </si>
  <si>
    <t>Úroky</t>
  </si>
  <si>
    <t>Ostatní finanční náklady</t>
  </si>
  <si>
    <t>Výnosy z prodeje služeb</t>
  </si>
  <si>
    <t>Výnosy z pronájmu</t>
  </si>
  <si>
    <t>Výnosy ze správních poplatků</t>
  </si>
  <si>
    <t>Výnosy z místních poplatků</t>
  </si>
  <si>
    <t>Jiné výnosy</t>
  </si>
  <si>
    <t>Výnosy z prodeje dlouhodob.maj.</t>
  </si>
  <si>
    <t>Výnosy z prodeje pozemků</t>
  </si>
  <si>
    <t>Výnosy z dlohodob.fin majetku</t>
  </si>
  <si>
    <t>Výnosy z vlád. Transferů</t>
  </si>
  <si>
    <t>Výnosy z daně FO</t>
  </si>
  <si>
    <t>Výnosy z daně PO</t>
  </si>
  <si>
    <t>Výnosy z DPH</t>
  </si>
  <si>
    <t>Výnosy ze sdílených daní</t>
  </si>
  <si>
    <t>Výnosy ze ostatních sdílených daní</t>
  </si>
  <si>
    <t>Smluvní pokuty, úroky z prodlení</t>
  </si>
  <si>
    <t>Prodané pozemky</t>
  </si>
  <si>
    <t>Náklady na na transfery (poskytnuté dotace)</t>
  </si>
  <si>
    <t>Celkem</t>
  </si>
  <si>
    <t>Zákonné socíální pojištění</t>
  </si>
  <si>
    <t>Výsledek hospodaření</t>
  </si>
  <si>
    <t>Provozní spotřeba - materiál, energie</t>
  </si>
  <si>
    <t>Provozní spotřeba - služby</t>
  </si>
  <si>
    <t>Osobní náklady</t>
  </si>
  <si>
    <t>Náklady celkem</t>
  </si>
  <si>
    <t>Výnosy z místních zdrojů</t>
  </si>
  <si>
    <t>Výnosy ze  státního rozpočtu</t>
  </si>
  <si>
    <t>Bilanční účty</t>
  </si>
  <si>
    <t>Náklady</t>
  </si>
  <si>
    <t>Výnosy</t>
  </si>
  <si>
    <t>Náklady a výnosy</t>
  </si>
  <si>
    <t>Dlouhodobý nehmotný maj. (DNM)</t>
  </si>
  <si>
    <t>Ostatní DNM</t>
  </si>
  <si>
    <t>Rozdíl</t>
  </si>
  <si>
    <t>Daň z nemovitostí</t>
  </si>
  <si>
    <t>HV</t>
  </si>
  <si>
    <t>377</t>
  </si>
  <si>
    <t>Ostatní krátkodobé pohledávky</t>
  </si>
  <si>
    <t>381</t>
  </si>
  <si>
    <t>Náklady příštích období</t>
  </si>
  <si>
    <t>k 31.12.2014</t>
  </si>
  <si>
    <t>Odpisy dlouhodobého majetku</t>
  </si>
  <si>
    <t>Tvorba a zúčtování opravných položek</t>
  </si>
  <si>
    <t>Oprávky k DNM</t>
  </si>
  <si>
    <t>Oprávky k ostatnímu DNM</t>
  </si>
  <si>
    <t>Obec Loděnice  ( v Kč)</t>
  </si>
  <si>
    <t>Dotace spolkům, škole, školce</t>
  </si>
  <si>
    <t>Výnosy celkem</t>
  </si>
  <si>
    <t>Odpisy, drobný majetek, prodaný majetek</t>
  </si>
  <si>
    <t>Dotace + nahospodařeno</t>
  </si>
  <si>
    <t>k 31.12.2015</t>
  </si>
  <si>
    <t>408</t>
  </si>
  <si>
    <t>Opravy chyb minulých období</t>
  </si>
  <si>
    <t>Hospodářský výsledek období</t>
  </si>
  <si>
    <t>k 30.6.2015</t>
  </si>
  <si>
    <t>Tvorba a zúčtování opravných rezerv</t>
  </si>
  <si>
    <t>Náklady z vyřazených pohledávek</t>
  </si>
  <si>
    <t>Jiné pokuty a penále</t>
  </si>
  <si>
    <t>Ostatní provozní výnosy</t>
  </si>
  <si>
    <t xml:space="preserve">k 31.12.2014      </t>
  </si>
  <si>
    <t>Nerozdělený hospodářský výsledek minulých let</t>
  </si>
  <si>
    <t>337</t>
  </si>
  <si>
    <t>k 30.06.2016</t>
  </si>
  <si>
    <t>16.8.2016 Martin 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</si>
</sst>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31"/>
      </left>
      <right style="thick">
        <color auto="1"/>
      </right>
      <top style="thin">
        <color indexed="31"/>
      </top>
      <bottom/>
      <diagonal/>
    </border>
    <border>
      <left/>
      <right style="thick">
        <color indexed="64"/>
      </right>
      <top style="thin">
        <color indexed="3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31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/>
    <xf numFmtId="3" fontId="0" fillId="0" borderId="1" xfId="1" applyNumberFormat="1" applyFont="1" applyBorder="1"/>
    <xf numFmtId="49" fontId="4" fillId="2" borderId="2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3" fontId="0" fillId="0" borderId="4" xfId="1" applyNumberFormat="1" applyFont="1" applyBorder="1"/>
    <xf numFmtId="0" fontId="0" fillId="3" borderId="5" xfId="0" applyFill="1" applyBorder="1"/>
    <xf numFmtId="3" fontId="0" fillId="3" borderId="5" xfId="1" applyNumberFormat="1" applyFont="1" applyFill="1" applyBorder="1"/>
    <xf numFmtId="0" fontId="0" fillId="0" borderId="1" xfId="0" applyFill="1" applyBorder="1"/>
    <xf numFmtId="3" fontId="0" fillId="0" borderId="1" xfId="0" applyNumberFormat="1" applyBorder="1"/>
    <xf numFmtId="49" fontId="4" fillId="2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0" fillId="0" borderId="0" xfId="0" applyNumberFormat="1"/>
    <xf numFmtId="0" fontId="0" fillId="0" borderId="6" xfId="0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3" fontId="3" fillId="0" borderId="1" xfId="1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3" fontId="3" fillId="3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3" fontId="3" fillId="0" borderId="4" xfId="1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Fill="1" applyBorder="1"/>
    <xf numFmtId="4" fontId="2" fillId="0" borderId="0" xfId="0" applyNumberFormat="1" applyFont="1"/>
    <xf numFmtId="0" fontId="2" fillId="4" borderId="8" xfId="0" applyFont="1" applyFill="1" applyBorder="1"/>
    <xf numFmtId="3" fontId="2" fillId="4" borderId="8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0" fillId="0" borderId="6" xfId="0" applyNumberFormat="1" applyFill="1" applyBorder="1"/>
    <xf numFmtId="49" fontId="2" fillId="0" borderId="0" xfId="0" applyNumberFormat="1" applyFont="1" applyFill="1"/>
    <xf numFmtId="49" fontId="0" fillId="0" borderId="7" xfId="0" applyNumberFormat="1" applyFill="1" applyBorder="1"/>
    <xf numFmtId="3" fontId="1" fillId="0" borderId="9" xfId="1" applyNumberFormat="1" applyFont="1" applyBorder="1"/>
    <xf numFmtId="3" fontId="1" fillId="0" borderId="11" xfId="1" applyNumberFormat="1" applyFont="1" applyBorder="1"/>
    <xf numFmtId="3" fontId="1" fillId="3" borderId="12" xfId="1" applyNumberFormat="1" applyFont="1" applyFill="1" applyBorder="1"/>
    <xf numFmtId="3" fontId="1" fillId="0" borderId="9" xfId="0" applyNumberFormat="1" applyFont="1" applyBorder="1"/>
    <xf numFmtId="3" fontId="6" fillId="0" borderId="9" xfId="1" applyNumberFormat="1" applyFont="1" applyBorder="1" applyAlignment="1">
      <alignment horizontal="right"/>
    </xf>
    <xf numFmtId="3" fontId="6" fillId="0" borderId="11" xfId="1" applyNumberFormat="1" applyFont="1" applyBorder="1" applyAlignment="1">
      <alignment horizontal="right"/>
    </xf>
    <xf numFmtId="3" fontId="6" fillId="3" borderId="11" xfId="1" applyNumberFormat="1" applyFont="1" applyFill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2" fillId="4" borderId="13" xfId="0" applyNumberFormat="1" applyFont="1" applyFill="1" applyBorder="1" applyAlignment="1">
      <alignment horizontal="right"/>
    </xf>
    <xf numFmtId="3" fontId="5" fillId="2" borderId="10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2" fillId="0" borderId="0" xfId="0" applyNumberFormat="1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6" xfId="0" applyNumberFormat="1" applyFill="1" applyBorder="1"/>
    <xf numFmtId="4" fontId="0" fillId="0" borderId="7" xfId="0" applyNumberFormat="1" applyFill="1" applyBorder="1"/>
    <xf numFmtId="4" fontId="0" fillId="0" borderId="6" xfId="0" applyNumberFormat="1" applyFont="1" applyFill="1" applyBorder="1"/>
    <xf numFmtId="4" fontId="0" fillId="0" borderId="7" xfId="0" applyNumberFormat="1" applyFont="1" applyFill="1" applyBorder="1"/>
    <xf numFmtId="0" fontId="0" fillId="0" borderId="0" xfId="0" applyFill="1"/>
  </cellXfs>
  <cellStyles count="2">
    <cellStyle name="Měn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tabSelected="1" zoomScale="130" zoomScaleNormal="130" workbookViewId="0"/>
  </sheetViews>
  <sheetFormatPr defaultRowHeight="15" x14ac:dyDescent="0.25"/>
  <cols>
    <col min="1" max="1" width="41.5703125" bestFit="1" customWidth="1"/>
    <col min="2" max="3" width="16.28515625" bestFit="1" customWidth="1"/>
    <col min="4" max="4" width="16.140625" hidden="1" customWidth="1"/>
    <col min="5" max="5" width="17.85546875" customWidth="1"/>
    <col min="6" max="6" width="14.7109375" customWidth="1"/>
    <col min="7" max="7" width="15.42578125" customWidth="1"/>
  </cols>
  <sheetData>
    <row r="2" spans="1:6" x14ac:dyDescent="0.25">
      <c r="A2" s="1" t="s">
        <v>151</v>
      </c>
    </row>
    <row r="3" spans="1:6" x14ac:dyDescent="0.25">
      <c r="A3" s="3" t="s">
        <v>20</v>
      </c>
      <c r="B3" s="4" t="s">
        <v>81</v>
      </c>
      <c r="C3" s="45" t="s">
        <v>165</v>
      </c>
      <c r="D3" s="45" t="s">
        <v>160</v>
      </c>
      <c r="E3" s="45" t="s">
        <v>156</v>
      </c>
      <c r="F3" s="45" t="s">
        <v>168</v>
      </c>
    </row>
    <row r="4" spans="1:6" x14ac:dyDescent="0.25">
      <c r="A4" s="5" t="s">
        <v>21</v>
      </c>
      <c r="B4" s="2">
        <f>SUM('Bilanční účty'!D3:D17)</f>
        <v>146867488.20000002</v>
      </c>
      <c r="C4" s="35">
        <f>SUM('Bilanční účty'!E3:E17)</f>
        <v>174749725.46000001</v>
      </c>
      <c r="D4" s="35">
        <f>SUM('Bilanční účty'!F3:F17)</f>
        <v>175977111.67000002</v>
      </c>
      <c r="E4" s="35">
        <f>SUM('Bilanční účty'!G3:G17)</f>
        <v>178067821.19</v>
      </c>
      <c r="F4" s="35">
        <f>SUM('Bilanční účty'!H3:H17)</f>
        <v>181914072.18999997</v>
      </c>
    </row>
    <row r="5" spans="1:6" x14ac:dyDescent="0.25">
      <c r="A5" s="5" t="s">
        <v>22</v>
      </c>
      <c r="B5" s="2">
        <f>SUM('Bilanční účty'!D19:D22)</f>
        <v>15748303.949999999</v>
      </c>
      <c r="C5" s="35">
        <f>SUM('Bilanční účty'!E19:E22)</f>
        <v>6904244.4299999997</v>
      </c>
      <c r="D5" s="35">
        <f>SUM('Bilanční účty'!F19:F22)</f>
        <v>9612664.5</v>
      </c>
      <c r="E5" s="35">
        <f>SUM('Bilanční účty'!G19:G22)</f>
        <v>13365535.57</v>
      </c>
      <c r="F5" s="35">
        <f>SUM('Bilanční účty'!H19:H22)</f>
        <v>13131189.119999999</v>
      </c>
    </row>
    <row r="6" spans="1:6" x14ac:dyDescent="0.25">
      <c r="A6" s="6" t="s">
        <v>90</v>
      </c>
      <c r="B6" s="7">
        <f>SUM('Bilanční účty'!D23:D25)+'Bilanční účty'!D18+'Bilanční účty'!D29+'Bilanční účty'!D34+'Bilanční účty'!D39+'Bilanční účty'!D49</f>
        <v>9035857.3599999994</v>
      </c>
      <c r="C6" s="36">
        <f>SUM('Bilanční účty'!E23:E25)+'Bilanční účty'!E18+'Bilanční účty'!E29+'Bilanční účty'!E34+'Bilanční účty'!E36+SUM('Bilanční účty'!E38:E39)+'Bilanční účty'!E49</f>
        <v>12373008.859999999</v>
      </c>
      <c r="D6" s="36">
        <f>SUM('Bilanční účty'!F23:F25)+'Bilanční účty'!F18+'Bilanční účty'!F29+'Bilanční účty'!F34+'Bilanční účty'!F36+SUM('Bilanční účty'!F38:F39)+'Bilanční účty'!F49</f>
        <v>12632824.359999999</v>
      </c>
      <c r="E6" s="36">
        <f>SUM('Bilanční účty'!G23:G25)+'Bilanční účty'!G18+'Bilanční účty'!G29+'Bilanční účty'!G34+'Bilanční účty'!G36+SUM('Bilanční účty'!G38:G39)+'Bilanční účty'!G49</f>
        <v>8847725.3599999994</v>
      </c>
      <c r="F6" s="36">
        <f>SUM('Bilanční účty'!H23:H25)+'Bilanční účty'!H18+'Bilanční účty'!H29+'Bilanční účty'!H34+'Bilanční účty'!H36+SUM('Bilanční účty'!H38:H39)+'Bilanční účty'!H49</f>
        <v>523645.5</v>
      </c>
    </row>
    <row r="7" spans="1:6" x14ac:dyDescent="0.25">
      <c r="A7" s="8" t="s">
        <v>23</v>
      </c>
      <c r="B7" s="9">
        <f>SUM(B4:B6)</f>
        <v>171651649.50999999</v>
      </c>
      <c r="C7" s="37">
        <f>SUM(C4:C6)</f>
        <v>194026978.75</v>
      </c>
      <c r="D7" s="37">
        <f>SUM(D4:D6)</f>
        <v>198222600.53000003</v>
      </c>
      <c r="E7" s="37">
        <f>SUM(E4:E6)</f>
        <v>200281082.12</v>
      </c>
      <c r="F7" s="37">
        <f>SUM(F4:F6)</f>
        <v>195568906.80999997</v>
      </c>
    </row>
    <row r="8" spans="1:6" x14ac:dyDescent="0.25">
      <c r="A8" s="5" t="s">
        <v>155</v>
      </c>
      <c r="B8" s="2">
        <f>-('Bilanční účty'!D41+'Bilanční účty'!D43+'Bilanční účty'!D44+'Bilanční účty'!D46)-('Bilanční účty'!D42+'Bilanční účty'!D47)-'Bilanční účty'!D45</f>
        <v>132216654.89000002</v>
      </c>
      <c r="C8" s="2">
        <f>-('Bilanční účty'!E41+'Bilanční účty'!E43+'Bilanční účty'!E44+'Bilanční účty'!E46)-('Bilanční účty'!E42+'Bilanční účty'!E47)+C26</f>
        <v>136200754.64000002</v>
      </c>
      <c r="D8" s="2">
        <f>-('Bilanční účty'!F41+'Bilanční účty'!F43+'Bilanční účty'!F44+'Bilanční účty'!F46)-('Bilanční účty'!F42+'Bilanční účty'!F47)+D26</f>
        <v>140613215.08000001</v>
      </c>
      <c r="E8" s="2">
        <f>-('Bilanční účty'!G41+'Bilanční účty'!G43+'Bilanční účty'!G44+'Bilanční účty'!G46)-('Bilanční účty'!G42+'Bilanční účty'!G47)+E26</f>
        <v>144617923.87</v>
      </c>
      <c r="F8" s="2">
        <f>-('Bilanční účty'!H41+'Bilanční účty'!H43+'Bilanční účty'!H44+'Bilanční účty'!H46)-('Bilanční účty'!H42+'Bilanční účty'!H47)+F26</f>
        <v>169940045.50999999</v>
      </c>
    </row>
    <row r="9" spans="1:6" x14ac:dyDescent="0.25">
      <c r="A9" s="5" t="s">
        <v>24</v>
      </c>
      <c r="B9" s="2">
        <f>-(SUM('Bilanční účty'!D26:D28)+'Bilanční účty'!D30+'Bilanční účty'!D31+'Bilanční účty'!D32+'Bilanční účty'!D33+'Bilanční účty'!D35+'Bilanční účty'!D37+'Bilanční účty'!D40)</f>
        <v>13148220.620000001</v>
      </c>
      <c r="C9" s="35">
        <f>-(SUM('Bilanční účty'!E26:E28)+'Bilanční účty'!E30+'Bilanční účty'!E31+'Bilanční účty'!E32+'Bilanční účty'!E33+'Bilanční účty'!E35+'Bilanční účty'!E37+'Bilanční účty'!E40)</f>
        <v>30804794.310000002</v>
      </c>
      <c r="D9" s="35">
        <f>-(SUM('Bilanční účty'!F26:F28)+'Bilanční účty'!F30+'Bilanční účty'!F31+'Bilanční účty'!F32+'Bilanční účty'!F33+'Bilanční účty'!F35+'Bilanční účty'!F37+'Bilanční účty'!F40)</f>
        <v>31330778.23</v>
      </c>
      <c r="E9" s="35">
        <f>-(SUM('Bilanční účty'!G26:G28)+'Bilanční účty'!G30+'Bilanční účty'!G31+'Bilanční účty'!G32+'Bilanční účty'!G33+'Bilanční účty'!G35+'Bilanční účty'!G37+'Bilanční účty'!G40)</f>
        <v>30593183.25</v>
      </c>
      <c r="F9" s="35">
        <f>-(SUM('Bilanční účty'!H26:H28)+'Bilanční účty'!H30+'Bilanční účty'!H31+'Bilanční účty'!H32+'Bilanční účty'!H33+'Bilanční účty'!H35+'Bilanční účty'!H37+'Bilanční účty'!H40)</f>
        <v>1486668.3</v>
      </c>
    </row>
    <row r="10" spans="1:6" x14ac:dyDescent="0.25">
      <c r="A10" s="6" t="s">
        <v>25</v>
      </c>
      <c r="B10" s="7">
        <f>-'Bilanční účty'!D48</f>
        <v>26286774</v>
      </c>
      <c r="C10" s="36">
        <f>-'Bilanční účty'!E48</f>
        <v>27021430</v>
      </c>
      <c r="D10" s="36">
        <f>-'Bilanční účty'!F48</f>
        <v>26278607.219999999</v>
      </c>
      <c r="E10" s="36">
        <f>-'Bilanční účty'!G48</f>
        <v>25069975</v>
      </c>
      <c r="F10" s="36">
        <f>-'Bilanční účty'!H48</f>
        <v>24142193</v>
      </c>
    </row>
    <row r="11" spans="1:6" x14ac:dyDescent="0.25">
      <c r="A11" s="8" t="s">
        <v>26</v>
      </c>
      <c r="B11" s="9">
        <f>SUM(B8:B10)</f>
        <v>171651649.51000002</v>
      </c>
      <c r="C11" s="37">
        <f>SUM(C8:C10)</f>
        <v>194026978.95000002</v>
      </c>
      <c r="D11" s="37">
        <f>SUM(D8:D10)</f>
        <v>198222600.53</v>
      </c>
      <c r="E11" s="37">
        <f>SUM(E8:E10)</f>
        <v>200281082.12</v>
      </c>
      <c r="F11" s="37">
        <f>SUM(F8:F10)</f>
        <v>195568906.81</v>
      </c>
    </row>
    <row r="12" spans="1:6" x14ac:dyDescent="0.25">
      <c r="A12" s="10" t="s">
        <v>27</v>
      </c>
      <c r="B12" s="11">
        <f>B7-B11</f>
        <v>0</v>
      </c>
      <c r="C12" s="38">
        <f>C7-C11</f>
        <v>-0.20000001788139343</v>
      </c>
      <c r="D12" s="38">
        <f>D7-D11</f>
        <v>0</v>
      </c>
      <c r="E12" s="38">
        <f>E7-E11</f>
        <v>0</v>
      </c>
      <c r="F12" s="38">
        <f>F7-F11</f>
        <v>0</v>
      </c>
    </row>
    <row r="14" spans="1:6" x14ac:dyDescent="0.25">
      <c r="A14" s="12" t="s">
        <v>28</v>
      </c>
      <c r="B14" s="4" t="str">
        <f>B3</f>
        <v>k 31.12.2013</v>
      </c>
      <c r="C14" s="46" t="str">
        <f>C3</f>
        <v xml:space="preserve">k 31.12.2014      </v>
      </c>
      <c r="D14" s="46" t="str">
        <f>D3</f>
        <v>k 30.6.2015</v>
      </c>
      <c r="E14" s="46" t="str">
        <f>E3</f>
        <v>k 31.12.2015</v>
      </c>
      <c r="F14" s="46" t="str">
        <f>F3</f>
        <v>k 30.06.2016</v>
      </c>
    </row>
    <row r="15" spans="1:6" x14ac:dyDescent="0.25">
      <c r="A15" s="13" t="s">
        <v>127</v>
      </c>
      <c r="B15" s="20">
        <f>842540+930294</f>
        <v>1772834</v>
      </c>
      <c r="C15" s="39">
        <f>SUM('Náklady a výnosy'!D3:D4)</f>
        <v>569483.80000000005</v>
      </c>
      <c r="D15" s="39">
        <f>SUM('Náklady a výnosy'!E3:E4)</f>
        <v>862942.94</v>
      </c>
      <c r="E15" s="39">
        <f>SUM('Náklady a výnosy'!F3:F4)</f>
        <v>1718847.12</v>
      </c>
      <c r="F15" s="39">
        <f>SUM('Náklady a výnosy'!G3:G4)</f>
        <v>247028.96</v>
      </c>
    </row>
    <row r="16" spans="1:6" x14ac:dyDescent="0.25">
      <c r="A16" s="13" t="s">
        <v>128</v>
      </c>
      <c r="B16" s="20">
        <f>5087673+12085+28116+1965289</f>
        <v>7093163</v>
      </c>
      <c r="C16" s="39">
        <f>SUM('Náklady a výnosy'!D5:D8)</f>
        <v>10946391.689999999</v>
      </c>
      <c r="D16" s="39">
        <f>SUM('Náklady a výnosy'!E5:E8)</f>
        <v>2555198.39</v>
      </c>
      <c r="E16" s="39">
        <f>SUM('Náklady a výnosy'!F5:F8)</f>
        <v>6051492.6200000001</v>
      </c>
      <c r="F16" s="39">
        <f>SUM('Náklady a výnosy'!G5:G8)</f>
        <v>2671237.5299999998</v>
      </c>
    </row>
    <row r="17" spans="1:6" x14ac:dyDescent="0.25">
      <c r="A17" s="13" t="s">
        <v>129</v>
      </c>
      <c r="B17" s="20">
        <f>81367+10794+908789+3246025</f>
        <v>4246975</v>
      </c>
      <c r="C17" s="39">
        <f>SUM('Náklady a výnosy'!D9:D12)</f>
        <v>4603702</v>
      </c>
      <c r="D17" s="39">
        <f>SUM('Náklady a výnosy'!E9:E12)</f>
        <v>2069845</v>
      </c>
      <c r="E17" s="39">
        <f>SUM('Náklady a výnosy'!F9:F12)</f>
        <v>4238084</v>
      </c>
      <c r="F17" s="39">
        <f>SUM('Náklady a výnosy'!G9:G12)</f>
        <v>2245352</v>
      </c>
    </row>
    <row r="18" spans="1:6" x14ac:dyDescent="0.25">
      <c r="A18" s="13" t="s">
        <v>103</v>
      </c>
      <c r="B18" s="20">
        <f>375100+38520+147085+1990+856+9896</f>
        <v>573447</v>
      </c>
      <c r="C18" s="39">
        <f>SUM('Náklady a výnosy'!D13:D18)+'Náklady a výnosy'!D26+SUM('Náklady a výnosy'!D21:D23)</f>
        <v>389542.28</v>
      </c>
      <c r="D18" s="39">
        <f>SUM('Náklady a výnosy'!E13:E18)+'Náklady a výnosy'!E26+'Náklady a výnosy'!E22</f>
        <v>159020.09</v>
      </c>
      <c r="E18" s="39">
        <f>SUM('Náklady a výnosy'!F13:F18)+'Náklady a výnosy'!F26+SUM('Náklady a výnosy'!F21:F23)</f>
        <v>1561513.52</v>
      </c>
      <c r="F18" s="39">
        <f>SUM('Náklady a výnosy'!G13:G18)+'Náklady a výnosy'!G26+SUM('Náklady a výnosy'!G21:G23)</f>
        <v>78632.22</v>
      </c>
    </row>
    <row r="19" spans="1:6" x14ac:dyDescent="0.25">
      <c r="A19" s="13" t="s">
        <v>154</v>
      </c>
      <c r="B19" s="20">
        <f>181377+5125000+33754+204189</f>
        <v>5544320</v>
      </c>
      <c r="C19" s="39">
        <f>SUM('Náklady a výnosy'!D19:D24)-SUM('Náklady a výnosy'!D21:D23)</f>
        <v>2779996.0999999996</v>
      </c>
      <c r="D19" s="39">
        <f>SUM('Náklady a výnosy'!E19:E24)-'Náklady a výnosy'!E22</f>
        <v>325226.3</v>
      </c>
      <c r="E19" s="39">
        <f>SUM('Náklady a výnosy'!F19:F24)-SUM('Náklady a výnosy'!F21:F23)</f>
        <v>3273381.3</v>
      </c>
      <c r="F19" s="39">
        <f>SUM('Náklady a výnosy'!G19:G24)-SUM('Náklady a výnosy'!G21:G23)</f>
        <v>134085.5</v>
      </c>
    </row>
    <row r="20" spans="1:6" x14ac:dyDescent="0.25">
      <c r="A20" s="13" t="s">
        <v>105</v>
      </c>
      <c r="B20" s="20">
        <v>1146675</v>
      </c>
      <c r="C20" s="39">
        <f>'Náklady a výnosy'!D25</f>
        <v>1053922.92</v>
      </c>
      <c r="D20" s="39">
        <f>'Náklady a výnosy'!E25</f>
        <v>500137.25</v>
      </c>
      <c r="E20" s="39">
        <f>'Náklady a výnosy'!F25</f>
        <v>989546.9</v>
      </c>
      <c r="F20" s="39">
        <f>'Náklady a výnosy'!G25</f>
        <v>466010.74</v>
      </c>
    </row>
    <row r="21" spans="1:6" x14ac:dyDescent="0.25">
      <c r="A21" s="23" t="s">
        <v>152</v>
      </c>
      <c r="B21" s="24">
        <v>3576227</v>
      </c>
      <c r="C21" s="40">
        <f>'Náklady a výnosy'!D27</f>
        <v>3636335.6</v>
      </c>
      <c r="D21" s="40">
        <f>'Náklady a výnosy'!E27</f>
        <v>1737369.8</v>
      </c>
      <c r="E21" s="40">
        <f>'Náklady a výnosy'!F27</f>
        <v>3402369.8</v>
      </c>
      <c r="F21" s="40">
        <f>'Náklady a výnosy'!G27</f>
        <v>1755000</v>
      </c>
    </row>
    <row r="22" spans="1:6" x14ac:dyDescent="0.25">
      <c r="A22" s="21" t="s">
        <v>130</v>
      </c>
      <c r="B22" s="22">
        <f>SUM(B15:B21)</f>
        <v>23953641</v>
      </c>
      <c r="C22" s="41">
        <f>SUM(C15:C21)</f>
        <v>23979374.390000001</v>
      </c>
      <c r="D22" s="41">
        <f>SUM(D15:D21)</f>
        <v>8209739.7699999996</v>
      </c>
      <c r="E22" s="41">
        <f>SUM(E15:E21)</f>
        <v>21235235.259999998</v>
      </c>
      <c r="F22" s="41">
        <f>SUM(F15:F21)</f>
        <v>7597346.9500000002</v>
      </c>
    </row>
    <row r="23" spans="1:6" x14ac:dyDescent="0.25">
      <c r="A23" s="14" t="s">
        <v>131</v>
      </c>
      <c r="B23" s="20">
        <f>8242786+4737002</f>
        <v>12979788</v>
      </c>
      <c r="C23" s="42">
        <f>SUM('Náklady a výnosy'!D30:D40)</f>
        <v>3002374.72</v>
      </c>
      <c r="D23" s="42">
        <f>SUM('Náklady a výnosy'!E30:E40)</f>
        <v>2251953.81</v>
      </c>
      <c r="E23" s="42">
        <f>SUM('Náklady a výnosy'!F30:F40)</f>
        <v>3197994.2899999996</v>
      </c>
      <c r="F23" s="42">
        <f>SUM('Náklady a výnosy'!G30:G40)</f>
        <v>1937846.27</v>
      </c>
    </row>
    <row r="24" spans="1:6" x14ac:dyDescent="0.25">
      <c r="A24" s="25" t="s">
        <v>132</v>
      </c>
      <c r="B24" s="24">
        <f>1731785+18442850</f>
        <v>20174635</v>
      </c>
      <c r="C24" s="43">
        <f>SUM('Náklady a výnosy'!D41:D46)</f>
        <v>22839099.880000003</v>
      </c>
      <c r="D24" s="43">
        <f>SUM('Náklady a výnosy'!E41:E46)</f>
        <v>10370246.600000001</v>
      </c>
      <c r="E24" s="43">
        <f>SUM('Náklady a výnosy'!F41:F46)</f>
        <v>25149524.400000002</v>
      </c>
      <c r="F24" s="43">
        <f>SUM('Náklady a výnosy'!G41:G46)</f>
        <v>11749765.93</v>
      </c>
    </row>
    <row r="25" spans="1:6" x14ac:dyDescent="0.25">
      <c r="A25" s="21" t="s">
        <v>153</v>
      </c>
      <c r="B25" s="22">
        <f>SUM(B23:B24)</f>
        <v>33154423</v>
      </c>
      <c r="C25" s="41">
        <f>SUM(C23:C24)</f>
        <v>25841474.600000001</v>
      </c>
      <c r="D25" s="41">
        <f>SUM(D23:D24)</f>
        <v>12622200.410000002</v>
      </c>
      <c r="E25" s="41">
        <f>SUM(E23:E24)</f>
        <v>28347518.690000001</v>
      </c>
      <c r="F25" s="41">
        <f>SUM(F23:F24)</f>
        <v>13687612.199999999</v>
      </c>
    </row>
    <row r="26" spans="1:6" x14ac:dyDescent="0.25">
      <c r="A26" s="29" t="s">
        <v>141</v>
      </c>
      <c r="B26" s="30">
        <f>B25-B22</f>
        <v>9200782</v>
      </c>
      <c r="C26" s="44">
        <f>C25-C22</f>
        <v>1862100.2100000009</v>
      </c>
      <c r="D26" s="44">
        <f>D25-D22</f>
        <v>4412460.6400000025</v>
      </c>
      <c r="E26" s="44">
        <f>E25-E22</f>
        <v>7112283.4300000034</v>
      </c>
      <c r="F26" s="44">
        <f>F25-F22</f>
        <v>6090265.2499999991</v>
      </c>
    </row>
    <row r="28" spans="1:6" x14ac:dyDescent="0.25">
      <c r="A28" t="s">
        <v>169</v>
      </c>
    </row>
  </sheetData>
  <pageMargins left="1.299212598425197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zoomScale="90" zoomScaleNormal="90" workbookViewId="0">
      <pane xSplit="1" ySplit="2" topLeftCell="B7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.42578125" customWidth="1"/>
    <col min="2" max="2" width="8.7109375" style="31" customWidth="1"/>
    <col min="3" max="3" width="56.28515625" customWidth="1"/>
    <col min="4" max="4" width="15.140625" style="47" customWidth="1"/>
    <col min="5" max="5" width="14.85546875" style="55" bestFit="1" customWidth="1"/>
    <col min="6" max="8" width="15.140625" style="47" customWidth="1"/>
  </cols>
  <sheetData>
    <row r="1" spans="2:8" x14ac:dyDescent="0.25">
      <c r="E1" s="49"/>
      <c r="F1" s="50"/>
      <c r="G1" s="50"/>
      <c r="H1" s="50"/>
    </row>
    <row r="2" spans="2:8" x14ac:dyDescent="0.25">
      <c r="B2" s="33" t="s">
        <v>133</v>
      </c>
      <c r="D2" s="50" t="s">
        <v>81</v>
      </c>
      <c r="E2" s="50" t="s">
        <v>146</v>
      </c>
      <c r="F2" s="50" t="s">
        <v>160</v>
      </c>
      <c r="G2" s="50" t="s">
        <v>156</v>
      </c>
      <c r="H2" s="50" t="s">
        <v>168</v>
      </c>
    </row>
    <row r="3" spans="2:8" x14ac:dyDescent="0.25">
      <c r="B3" s="31" t="s">
        <v>0</v>
      </c>
      <c r="C3" t="s">
        <v>2</v>
      </c>
      <c r="D3" s="47">
        <v>0</v>
      </c>
      <c r="E3" s="47">
        <v>0</v>
      </c>
      <c r="F3" s="47">
        <v>0</v>
      </c>
      <c r="G3" s="47">
        <v>0</v>
      </c>
      <c r="H3" s="47">
        <v>0</v>
      </c>
    </row>
    <row r="4" spans="2:8" x14ac:dyDescent="0.25">
      <c r="B4" s="31" t="s">
        <v>1</v>
      </c>
      <c r="C4" t="s">
        <v>137</v>
      </c>
      <c r="D4" s="47">
        <v>190143.61</v>
      </c>
      <c r="E4" s="47">
        <v>209258.91</v>
      </c>
      <c r="F4" s="47">
        <v>209258.91</v>
      </c>
      <c r="G4" s="47">
        <v>209258.91</v>
      </c>
      <c r="H4" s="47">
        <v>209258.91</v>
      </c>
    </row>
    <row r="5" spans="2:8" x14ac:dyDescent="0.25">
      <c r="B5" s="31" t="s">
        <v>3</v>
      </c>
      <c r="C5" t="s">
        <v>138</v>
      </c>
      <c r="D5" s="47">
        <v>390991</v>
      </c>
      <c r="E5" s="47">
        <v>390991</v>
      </c>
      <c r="F5" s="47">
        <v>390991</v>
      </c>
      <c r="G5" s="47">
        <v>390991</v>
      </c>
      <c r="H5" s="47">
        <v>390991</v>
      </c>
    </row>
    <row r="6" spans="2:8" x14ac:dyDescent="0.25">
      <c r="B6" s="31" t="s">
        <v>4</v>
      </c>
      <c r="C6" t="s">
        <v>5</v>
      </c>
      <c r="D6" s="47">
        <v>143628308.5</v>
      </c>
      <c r="E6" s="47">
        <v>149339192.71000001</v>
      </c>
      <c r="F6" s="47">
        <v>184023776.12</v>
      </c>
      <c r="G6" s="47">
        <v>188841047.27000001</v>
      </c>
      <c r="H6" s="47">
        <v>190904259.16999999</v>
      </c>
    </row>
    <row r="7" spans="2:8" x14ac:dyDescent="0.25">
      <c r="B7" s="31" t="s">
        <v>6</v>
      </c>
      <c r="C7" t="s">
        <v>7</v>
      </c>
      <c r="D7" s="47">
        <v>1818943</v>
      </c>
      <c r="E7" s="47">
        <v>2258215.33</v>
      </c>
      <c r="F7" s="47">
        <v>2258215.33</v>
      </c>
      <c r="G7" s="47">
        <v>2337682.33</v>
      </c>
      <c r="H7" s="47">
        <v>2337682.33</v>
      </c>
    </row>
    <row r="8" spans="2:8" x14ac:dyDescent="0.25">
      <c r="B8" s="31" t="s">
        <v>8</v>
      </c>
      <c r="C8" t="s">
        <v>17</v>
      </c>
      <c r="D8" s="47">
        <v>1895863.78</v>
      </c>
      <c r="E8" s="47">
        <v>2330704.4700000002</v>
      </c>
      <c r="F8" s="47">
        <v>2396650.4700000002</v>
      </c>
      <c r="G8" s="47">
        <v>2523019.4700000002</v>
      </c>
      <c r="H8" s="47">
        <v>2595312.9700000002</v>
      </c>
    </row>
    <row r="9" spans="2:8" x14ac:dyDescent="0.25">
      <c r="B9" s="31" t="s">
        <v>9</v>
      </c>
      <c r="C9" t="s">
        <v>10</v>
      </c>
      <c r="D9" s="47">
        <v>6799486.4000000004</v>
      </c>
      <c r="E9" s="47">
        <v>6772073.29</v>
      </c>
      <c r="F9" s="47">
        <v>6570542.9900000002</v>
      </c>
      <c r="G9" s="47">
        <v>6570054.9500000002</v>
      </c>
      <c r="H9" s="47">
        <v>6570054.9500000002</v>
      </c>
    </row>
    <row r="10" spans="2:8" x14ac:dyDescent="0.25">
      <c r="B10" s="31" t="s">
        <v>11</v>
      </c>
      <c r="C10" t="s">
        <v>12</v>
      </c>
      <c r="D10" s="47">
        <v>14682095.300000001</v>
      </c>
      <c r="E10" s="47">
        <v>38677922.130000003</v>
      </c>
      <c r="F10" s="47">
        <v>5422255.2300000004</v>
      </c>
      <c r="G10" s="47">
        <v>5430522.5999999996</v>
      </c>
      <c r="H10" s="47">
        <v>7195452.7000000002</v>
      </c>
    </row>
    <row r="11" spans="2:8" x14ac:dyDescent="0.25">
      <c r="B11" s="31" t="s">
        <v>13</v>
      </c>
      <c r="C11" t="s">
        <v>82</v>
      </c>
      <c r="D11" s="47">
        <v>3376000</v>
      </c>
      <c r="E11" s="47">
        <v>3376000</v>
      </c>
      <c r="F11" s="47">
        <v>3376000</v>
      </c>
      <c r="G11" s="47">
        <v>3376000</v>
      </c>
      <c r="H11" s="47">
        <v>3376000</v>
      </c>
    </row>
    <row r="12" spans="2:8" x14ac:dyDescent="0.25">
      <c r="B12" s="31" t="s">
        <v>29</v>
      </c>
      <c r="C12" t="s">
        <v>14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</row>
    <row r="13" spans="2:8" x14ac:dyDescent="0.25">
      <c r="B13" s="31" t="s">
        <v>30</v>
      </c>
      <c r="C13" t="s">
        <v>149</v>
      </c>
      <c r="D13" s="47">
        <v>-190143.61</v>
      </c>
      <c r="E13" s="47">
        <v>-209258.91</v>
      </c>
      <c r="F13" s="47">
        <v>-209258.91</v>
      </c>
      <c r="G13" s="47">
        <v>-209258.91</v>
      </c>
      <c r="H13" s="47">
        <v>-209258.91</v>
      </c>
    </row>
    <row r="14" spans="2:8" x14ac:dyDescent="0.25">
      <c r="B14" s="31" t="s">
        <v>31</v>
      </c>
      <c r="C14" t="s">
        <v>150</v>
      </c>
      <c r="D14" s="47">
        <v>-181812</v>
      </c>
      <c r="E14" s="47">
        <v>-205272</v>
      </c>
      <c r="F14" s="47">
        <v>-205272</v>
      </c>
      <c r="G14" s="47">
        <v>-228732</v>
      </c>
      <c r="H14" s="47">
        <v>-228732</v>
      </c>
    </row>
    <row r="15" spans="2:8" x14ac:dyDescent="0.25">
      <c r="B15" s="31" t="s">
        <v>34</v>
      </c>
      <c r="C15" t="s">
        <v>15</v>
      </c>
      <c r="D15" s="47">
        <v>-22811062</v>
      </c>
      <c r="E15" s="47">
        <v>-24880868</v>
      </c>
      <c r="F15" s="47">
        <v>-24880868</v>
      </c>
      <c r="G15" s="47">
        <v>-27660316</v>
      </c>
      <c r="H15" s="47">
        <v>-27642207</v>
      </c>
    </row>
    <row r="16" spans="2:8" x14ac:dyDescent="0.25">
      <c r="B16" s="31" t="s">
        <v>32</v>
      </c>
      <c r="C16" t="s">
        <v>16</v>
      </c>
      <c r="D16" s="47">
        <v>-835462</v>
      </c>
      <c r="E16" s="47">
        <v>-978529</v>
      </c>
      <c r="F16" s="47">
        <v>-978529</v>
      </c>
      <c r="G16" s="47">
        <v>-1102045</v>
      </c>
      <c r="H16" s="47">
        <v>-1102045</v>
      </c>
    </row>
    <row r="17" spans="2:8" x14ac:dyDescent="0.25">
      <c r="B17" s="32" t="s">
        <v>33</v>
      </c>
      <c r="C17" s="16" t="s">
        <v>18</v>
      </c>
      <c r="D17" s="51">
        <v>-1895863.78</v>
      </c>
      <c r="E17" s="51">
        <v>-2330704.4700000002</v>
      </c>
      <c r="F17" s="51">
        <v>-2396650.4700000002</v>
      </c>
      <c r="G17" s="51">
        <v>-2410403.4300000002</v>
      </c>
      <c r="H17" s="51">
        <v>-2482696.9300000002</v>
      </c>
    </row>
    <row r="18" spans="2:8" x14ac:dyDescent="0.25">
      <c r="B18" s="34" t="s">
        <v>35</v>
      </c>
      <c r="C18" s="19" t="s">
        <v>19</v>
      </c>
      <c r="D18" s="52">
        <v>-93177</v>
      </c>
      <c r="E18" s="52">
        <v>-50249.5</v>
      </c>
      <c r="F18" s="52">
        <v>-50249.5</v>
      </c>
      <c r="G18" s="52">
        <v>-50249.5</v>
      </c>
      <c r="H18" s="52">
        <v>-50249.5</v>
      </c>
    </row>
    <row r="19" spans="2:8" x14ac:dyDescent="0.25">
      <c r="B19" s="31" t="s">
        <v>36</v>
      </c>
      <c r="C19" t="s">
        <v>37</v>
      </c>
      <c r="D19" s="47">
        <v>15736063.949999999</v>
      </c>
      <c r="E19" s="47">
        <v>6884724.4299999997</v>
      </c>
      <c r="F19" s="47">
        <v>9487270.5</v>
      </c>
      <c r="G19" s="47">
        <v>13347055.57</v>
      </c>
      <c r="H19" s="47">
        <v>12875784.119999999</v>
      </c>
    </row>
    <row r="20" spans="2:8" x14ac:dyDescent="0.25">
      <c r="B20" s="31" t="s">
        <v>38</v>
      </c>
      <c r="C20" t="s">
        <v>39</v>
      </c>
      <c r="D20" s="47">
        <v>0</v>
      </c>
      <c r="E20" s="47">
        <v>0</v>
      </c>
      <c r="F20" s="47">
        <v>1143</v>
      </c>
      <c r="G20" s="47">
        <v>0</v>
      </c>
      <c r="H20" s="47">
        <v>228645</v>
      </c>
    </row>
    <row r="21" spans="2:8" x14ac:dyDescent="0.25">
      <c r="B21" s="31" t="s">
        <v>40</v>
      </c>
      <c r="C21" t="s">
        <v>41</v>
      </c>
      <c r="D21" s="47">
        <v>0</v>
      </c>
      <c r="E21" s="47">
        <v>0</v>
      </c>
      <c r="F21" s="47">
        <v>95771</v>
      </c>
      <c r="G21" s="47">
        <v>0</v>
      </c>
      <c r="H21" s="47">
        <v>0</v>
      </c>
    </row>
    <row r="22" spans="2:8" x14ac:dyDescent="0.25">
      <c r="B22" s="32" t="s">
        <v>87</v>
      </c>
      <c r="C22" s="16" t="s">
        <v>88</v>
      </c>
      <c r="D22" s="51">
        <v>12240</v>
      </c>
      <c r="E22" s="51">
        <v>19520</v>
      </c>
      <c r="F22" s="51">
        <v>28480</v>
      </c>
      <c r="G22" s="51">
        <v>18480</v>
      </c>
      <c r="H22" s="51">
        <v>26760</v>
      </c>
    </row>
    <row r="23" spans="2:8" x14ac:dyDescent="0.25">
      <c r="B23" s="31" t="s">
        <v>42</v>
      </c>
      <c r="C23" t="s">
        <v>43</v>
      </c>
      <c r="D23" s="47">
        <v>123913</v>
      </c>
      <c r="E23" s="47">
        <v>98355</v>
      </c>
      <c r="F23" s="47">
        <v>100676</v>
      </c>
      <c r="G23" s="47">
        <v>101860</v>
      </c>
      <c r="H23" s="47">
        <v>107938</v>
      </c>
    </row>
    <row r="24" spans="2:8" x14ac:dyDescent="0.25">
      <c r="B24" s="31" t="s">
        <v>44</v>
      </c>
      <c r="C24" t="s">
        <v>45</v>
      </c>
      <c r="D24" s="47">
        <v>760241</v>
      </c>
      <c r="E24" s="47">
        <v>4064008</v>
      </c>
      <c r="F24" s="47">
        <v>3972773</v>
      </c>
      <c r="G24" s="47">
        <v>619503</v>
      </c>
      <c r="H24" s="47">
        <v>353863</v>
      </c>
    </row>
    <row r="25" spans="2:8" x14ac:dyDescent="0.25">
      <c r="B25" s="32" t="s">
        <v>46</v>
      </c>
      <c r="C25" s="16" t="s">
        <v>47</v>
      </c>
      <c r="D25" s="51">
        <v>93177</v>
      </c>
      <c r="E25" s="51">
        <v>129841.5</v>
      </c>
      <c r="F25" s="51">
        <v>84661</v>
      </c>
      <c r="G25" s="51">
        <v>91946</v>
      </c>
      <c r="H25" s="51">
        <v>93466</v>
      </c>
    </row>
    <row r="26" spans="2:8" x14ac:dyDescent="0.25">
      <c r="B26" s="31" t="s">
        <v>48</v>
      </c>
      <c r="C26" t="s">
        <v>49</v>
      </c>
      <c r="D26" s="47">
        <v>-3947139.76</v>
      </c>
      <c r="E26" s="47">
        <v>-4093232.6</v>
      </c>
      <c r="F26" s="47">
        <v>-3539875.98</v>
      </c>
      <c r="G26" s="47">
        <v>-2297353</v>
      </c>
      <c r="H26" s="47">
        <v>-1111149.3</v>
      </c>
    </row>
    <row r="27" spans="2:8" x14ac:dyDescent="0.25">
      <c r="B27" s="31" t="s">
        <v>50</v>
      </c>
      <c r="C27" t="s">
        <v>51</v>
      </c>
      <c r="D27" s="47">
        <v>0</v>
      </c>
      <c r="E27" s="47">
        <v>-181530.3</v>
      </c>
      <c r="F27" s="47">
        <v>0</v>
      </c>
      <c r="G27" s="47">
        <v>-11564</v>
      </c>
      <c r="H27" s="47">
        <v>0</v>
      </c>
    </row>
    <row r="28" spans="2:8" x14ac:dyDescent="0.25">
      <c r="B28" s="32" t="s">
        <v>52</v>
      </c>
      <c r="C28" s="16" t="s">
        <v>53</v>
      </c>
      <c r="D28" s="51">
        <v>-148508</v>
      </c>
      <c r="E28" s="51">
        <v>-158788</v>
      </c>
      <c r="F28" s="51">
        <v>-143532</v>
      </c>
      <c r="G28" s="51">
        <v>-168818</v>
      </c>
      <c r="H28" s="51">
        <v>-176573</v>
      </c>
    </row>
    <row r="29" spans="2:8" x14ac:dyDescent="0.25">
      <c r="B29" s="34" t="s">
        <v>54</v>
      </c>
      <c r="C29" s="19" t="s">
        <v>83</v>
      </c>
      <c r="D29" s="52">
        <v>6400</v>
      </c>
      <c r="E29" s="52">
        <v>6680</v>
      </c>
      <c r="F29" s="52">
        <v>15340</v>
      </c>
      <c r="G29" s="52">
        <v>6240</v>
      </c>
      <c r="H29" s="52">
        <v>0</v>
      </c>
    </row>
    <row r="30" spans="2:8" x14ac:dyDescent="0.25">
      <c r="B30" s="31" t="s">
        <v>55</v>
      </c>
      <c r="C30" t="s">
        <v>56</v>
      </c>
      <c r="D30" s="47">
        <v>-69885</v>
      </c>
      <c r="E30" s="47">
        <v>-74393</v>
      </c>
      <c r="F30" s="47">
        <v>-59938</v>
      </c>
      <c r="G30" s="47">
        <v>-67741</v>
      </c>
      <c r="H30" s="47">
        <v>-62755</v>
      </c>
    </row>
    <row r="31" spans="2:8" x14ac:dyDescent="0.25">
      <c r="B31" s="31" t="s">
        <v>167</v>
      </c>
      <c r="C31" t="s">
        <v>57</v>
      </c>
      <c r="D31" s="47">
        <v>-34917</v>
      </c>
      <c r="E31" s="47">
        <v>-30896</v>
      </c>
      <c r="F31" s="47">
        <v>-30726</v>
      </c>
      <c r="G31" s="47">
        <v>-33599</v>
      </c>
      <c r="H31" s="47">
        <v>-32323</v>
      </c>
    </row>
    <row r="32" spans="2:8" x14ac:dyDescent="0.25">
      <c r="B32" s="31" t="s">
        <v>58</v>
      </c>
      <c r="C32" t="s">
        <v>59</v>
      </c>
      <c r="D32" s="47">
        <v>0</v>
      </c>
      <c r="E32" s="47">
        <v>-2000</v>
      </c>
      <c r="F32" s="47">
        <v>-2000</v>
      </c>
      <c r="G32" s="47">
        <v>-2000</v>
      </c>
      <c r="H32" s="47">
        <v>-2000</v>
      </c>
    </row>
    <row r="33" spans="2:8" x14ac:dyDescent="0.25">
      <c r="B33" s="32" t="s">
        <v>60</v>
      </c>
      <c r="C33" s="16" t="s">
        <v>61</v>
      </c>
      <c r="D33" s="51">
        <v>-44735</v>
      </c>
      <c r="E33" s="51">
        <v>-44163</v>
      </c>
      <c r="F33" s="51">
        <v>-35538</v>
      </c>
      <c r="G33" s="51">
        <v>-40278</v>
      </c>
      <c r="H33" s="51">
        <v>-34784</v>
      </c>
    </row>
    <row r="34" spans="2:8" x14ac:dyDescent="0.25">
      <c r="B34" s="34" t="s">
        <v>84</v>
      </c>
      <c r="C34" s="19" t="s">
        <v>89</v>
      </c>
      <c r="D34" s="52">
        <v>0</v>
      </c>
      <c r="E34" s="52">
        <v>0</v>
      </c>
      <c r="F34" s="52">
        <v>393750</v>
      </c>
      <c r="G34" s="52">
        <v>0</v>
      </c>
      <c r="H34" s="52">
        <v>0</v>
      </c>
    </row>
    <row r="35" spans="2:8" x14ac:dyDescent="0.25">
      <c r="B35" s="31" t="s">
        <v>62</v>
      </c>
      <c r="C35" t="s">
        <v>63</v>
      </c>
      <c r="D35" s="47">
        <v>-7984041.8600000003</v>
      </c>
      <c r="E35" s="47">
        <v>-25994019.41</v>
      </c>
      <c r="F35" s="47">
        <v>-27294201.25</v>
      </c>
      <c r="G35" s="47">
        <v>-27294201.25</v>
      </c>
      <c r="H35" s="47">
        <v>0</v>
      </c>
    </row>
    <row r="36" spans="2:8" x14ac:dyDescent="0.25">
      <c r="B36" s="31" t="s">
        <v>142</v>
      </c>
      <c r="C36" t="s">
        <v>143</v>
      </c>
      <c r="D36" s="47">
        <v>0</v>
      </c>
      <c r="E36" s="47">
        <v>8500</v>
      </c>
      <c r="F36" s="47">
        <v>0</v>
      </c>
      <c r="G36" s="47">
        <v>0</v>
      </c>
      <c r="H36" s="47">
        <v>0</v>
      </c>
    </row>
    <row r="37" spans="2:8" x14ac:dyDescent="0.25">
      <c r="B37" s="31" t="s">
        <v>64</v>
      </c>
      <c r="C37" t="s">
        <v>65</v>
      </c>
      <c r="D37" s="47">
        <v>-62285</v>
      </c>
      <c r="E37" s="47">
        <v>-56823</v>
      </c>
      <c r="F37" s="47">
        <v>-56018</v>
      </c>
      <c r="G37" s="47">
        <v>-58126</v>
      </c>
      <c r="H37" s="47">
        <v>-67084</v>
      </c>
    </row>
    <row r="38" spans="2:8" x14ac:dyDescent="0.25">
      <c r="B38" s="31" t="s">
        <v>144</v>
      </c>
      <c r="C38" t="s">
        <v>145</v>
      </c>
      <c r="D38" s="47">
        <v>0</v>
      </c>
      <c r="E38" s="47">
        <v>8120</v>
      </c>
      <c r="F38" s="47">
        <v>8120</v>
      </c>
      <c r="G38" s="47">
        <v>0</v>
      </c>
      <c r="H38" s="47">
        <v>0</v>
      </c>
    </row>
    <row r="39" spans="2:8" x14ac:dyDescent="0.25">
      <c r="B39" s="31" t="s">
        <v>66</v>
      </c>
      <c r="C39" t="s">
        <v>67</v>
      </c>
      <c r="D39" s="47">
        <v>8059797.8600000003</v>
      </c>
      <c r="E39" s="47">
        <v>8059797.8600000003</v>
      </c>
      <c r="F39" s="47">
        <v>8059797.8600000003</v>
      </c>
      <c r="G39" s="47">
        <v>8059797.8600000003</v>
      </c>
      <c r="H39" s="47">
        <v>0</v>
      </c>
    </row>
    <row r="40" spans="2:8" x14ac:dyDescent="0.25">
      <c r="B40" s="32" t="s">
        <v>68</v>
      </c>
      <c r="C40" s="16" t="s">
        <v>69</v>
      </c>
      <c r="D40" s="51">
        <v>-856709</v>
      </c>
      <c r="E40" s="51">
        <v>-168949</v>
      </c>
      <c r="F40" s="51">
        <v>-168949</v>
      </c>
      <c r="G40" s="51">
        <v>-619503</v>
      </c>
      <c r="H40" s="51">
        <v>0</v>
      </c>
    </row>
    <row r="41" spans="2:8" x14ac:dyDescent="0.25">
      <c r="B41" s="31" t="s">
        <v>70</v>
      </c>
      <c r="C41" t="s">
        <v>71</v>
      </c>
      <c r="D41" s="47">
        <v>-69000674.370000005</v>
      </c>
      <c r="E41" s="47">
        <v>-69000674.370000005</v>
      </c>
      <c r="F41" s="47">
        <v>-69000674.370000005</v>
      </c>
      <c r="G41" s="47">
        <v>-69000674.370000005</v>
      </c>
      <c r="H41" s="47">
        <v>-73593875.370000005</v>
      </c>
    </row>
    <row r="42" spans="2:8" x14ac:dyDescent="0.25">
      <c r="B42" s="31" t="s">
        <v>73</v>
      </c>
      <c r="C42" t="s">
        <v>72</v>
      </c>
      <c r="D42" s="47">
        <v>-70771381.510000005</v>
      </c>
      <c r="E42" s="47">
        <v>-72893381.049999997</v>
      </c>
      <c r="F42" s="47">
        <v>-72893381.049999997</v>
      </c>
      <c r="G42" s="47">
        <v>-72893381.049999997</v>
      </c>
      <c r="H42" s="47">
        <v>-89161426.469999999</v>
      </c>
    </row>
    <row r="43" spans="2:8" x14ac:dyDescent="0.25">
      <c r="B43" s="31" t="s">
        <v>74</v>
      </c>
      <c r="C43" t="s">
        <v>75</v>
      </c>
      <c r="D43" s="47">
        <v>25141976.170000002</v>
      </c>
      <c r="E43" s="47">
        <v>25141976.170000002</v>
      </c>
      <c r="F43" s="47">
        <v>25141976.170000002</v>
      </c>
      <c r="G43" s="47">
        <v>25141976.170000002</v>
      </c>
      <c r="H43" s="47">
        <v>25141976.170000002</v>
      </c>
    </row>
    <row r="44" spans="2:8" x14ac:dyDescent="0.25">
      <c r="B44" s="31" t="s">
        <v>157</v>
      </c>
      <c r="C44" t="s">
        <v>158</v>
      </c>
      <c r="D44" s="47">
        <v>0</v>
      </c>
      <c r="E44" s="47">
        <v>0</v>
      </c>
      <c r="F44" s="47">
        <v>0</v>
      </c>
      <c r="G44" s="47">
        <v>-79986</v>
      </c>
      <c r="H44" s="47">
        <v>1549404.03</v>
      </c>
    </row>
    <row r="45" spans="2:8" x14ac:dyDescent="0.25">
      <c r="B45" s="31" t="s">
        <v>76</v>
      </c>
      <c r="C45" t="s">
        <v>159</v>
      </c>
      <c r="D45" s="47">
        <v>-9200781.5399999991</v>
      </c>
      <c r="E45" s="47">
        <v>-1862100.01</v>
      </c>
      <c r="F45" s="47">
        <f>-'Náklady a výnosy'!E49</f>
        <v>-4412460.6400000006</v>
      </c>
      <c r="G45" s="47">
        <f>-'Náklady a výnosy'!F49</f>
        <v>-7112283.4300000034</v>
      </c>
      <c r="H45" s="47">
        <f>-'Náklady a výnosy'!G49</f>
        <v>-6090265.2500000009</v>
      </c>
    </row>
    <row r="46" spans="2:8" x14ac:dyDescent="0.25">
      <c r="B46" s="31" t="s">
        <v>77</v>
      </c>
      <c r="C46" t="s">
        <v>166</v>
      </c>
      <c r="D46" s="47">
        <v>-8010693.6399999997</v>
      </c>
      <c r="E46" s="47">
        <v>-17211475.18</v>
      </c>
      <c r="F46" s="47">
        <v>-19073575.190000001</v>
      </c>
      <c r="G46" s="47">
        <v>-19073575.190000001</v>
      </c>
      <c r="H46" s="47">
        <v>-26185858.620000001</v>
      </c>
    </row>
    <row r="47" spans="2:8" x14ac:dyDescent="0.25">
      <c r="B47" s="31" t="s">
        <v>85</v>
      </c>
      <c r="C47" t="s">
        <v>86</v>
      </c>
      <c r="D47" s="47">
        <v>-375100</v>
      </c>
      <c r="E47" s="47">
        <v>-375100</v>
      </c>
      <c r="F47" s="47">
        <v>-375100</v>
      </c>
      <c r="G47" s="47">
        <v>-1600000</v>
      </c>
      <c r="H47" s="47">
        <v>-1600000</v>
      </c>
    </row>
    <row r="48" spans="2:8" x14ac:dyDescent="0.25">
      <c r="B48" s="32" t="s">
        <v>78</v>
      </c>
      <c r="C48" s="16" t="s">
        <v>79</v>
      </c>
      <c r="D48" s="51">
        <v>-26286774</v>
      </c>
      <c r="E48" s="51">
        <v>-27021430</v>
      </c>
      <c r="F48" s="51">
        <v>-26278607.219999999</v>
      </c>
      <c r="G48" s="51">
        <v>-25069975</v>
      </c>
      <c r="H48" s="51">
        <v>-24142193</v>
      </c>
    </row>
    <row r="49" spans="2:8" x14ac:dyDescent="0.25">
      <c r="B49" s="32" t="s">
        <v>80</v>
      </c>
      <c r="C49" s="16" t="s">
        <v>91</v>
      </c>
      <c r="D49" s="53">
        <v>85505.5</v>
      </c>
      <c r="E49" s="52">
        <v>47956</v>
      </c>
      <c r="F49" s="54">
        <v>47956</v>
      </c>
      <c r="G49" s="54">
        <v>18628</v>
      </c>
      <c r="H49" s="54">
        <v>18628</v>
      </c>
    </row>
    <row r="50" spans="2:8" x14ac:dyDescent="0.25">
      <c r="C50" s="27" t="s">
        <v>139</v>
      </c>
      <c r="D50" s="47">
        <f>SUM(D3:D49)</f>
        <v>7.4505805969238281E-9</v>
      </c>
      <c r="E50" s="47">
        <f>SUM(E3:E49)</f>
        <v>2.9802322387695313E-8</v>
      </c>
      <c r="F50" s="47">
        <f>SUM(F3:F49)</f>
        <v>4.0978193283081055E-8</v>
      </c>
      <c r="G50" s="47">
        <f>SUM(G3:G49)</f>
        <v>-3.7252902984619141E-9</v>
      </c>
      <c r="H50" s="47">
        <f>SUM(H3:H49)</f>
        <v>-4.0978193283081055E-8</v>
      </c>
    </row>
  </sheetData>
  <pageMargins left="0.7" right="0.7" top="0.78740157499999996" bottom="0.78740157499999996" header="0.3" footer="0.3"/>
  <pageSetup paperSize="9" fitToHeight="0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workbookViewId="0"/>
  </sheetViews>
  <sheetFormatPr defaultRowHeight="15" x14ac:dyDescent="0.25"/>
  <cols>
    <col min="1" max="2" width="9.140625" style="18"/>
    <col min="3" max="3" width="45.140625" customWidth="1"/>
    <col min="4" max="4" width="14.42578125" customWidth="1"/>
    <col min="5" max="6" width="12.42578125" style="15" bestFit="1" customWidth="1"/>
    <col min="7" max="7" width="13" customWidth="1"/>
  </cols>
  <sheetData>
    <row r="1" spans="1:7" x14ac:dyDescent="0.25">
      <c r="C1" s="26" t="s">
        <v>136</v>
      </c>
      <c r="D1" s="18"/>
      <c r="E1" s="17"/>
      <c r="F1" s="17"/>
    </row>
    <row r="2" spans="1:7" x14ac:dyDescent="0.25">
      <c r="D2" s="17" t="s">
        <v>146</v>
      </c>
      <c r="E2" s="17" t="s">
        <v>160</v>
      </c>
      <c r="F2" s="17" t="s">
        <v>156</v>
      </c>
      <c r="G2" s="17" t="s">
        <v>168</v>
      </c>
    </row>
    <row r="3" spans="1:7" x14ac:dyDescent="0.25">
      <c r="A3" s="18" t="s">
        <v>134</v>
      </c>
      <c r="B3" s="18">
        <v>501</v>
      </c>
      <c r="C3" t="s">
        <v>92</v>
      </c>
      <c r="D3" s="15">
        <v>548090.80000000005</v>
      </c>
      <c r="E3" s="15">
        <v>191751.94</v>
      </c>
      <c r="F3" s="15">
        <v>468075.12</v>
      </c>
      <c r="G3" s="15">
        <v>256907.62</v>
      </c>
    </row>
    <row r="4" spans="1:7" x14ac:dyDescent="0.25">
      <c r="B4" s="18">
        <v>502</v>
      </c>
      <c r="C4" t="s">
        <v>93</v>
      </c>
      <c r="D4" s="15">
        <v>21393</v>
      </c>
      <c r="E4" s="15">
        <v>671191</v>
      </c>
      <c r="F4" s="15">
        <v>1250772</v>
      </c>
      <c r="G4" s="15">
        <v>-9878.66</v>
      </c>
    </row>
    <row r="5" spans="1:7" x14ac:dyDescent="0.25">
      <c r="B5" s="18">
        <v>511</v>
      </c>
      <c r="C5" t="s">
        <v>94</v>
      </c>
      <c r="D5" s="47">
        <v>4851220.47</v>
      </c>
      <c r="E5" s="15">
        <v>128683</v>
      </c>
      <c r="F5" s="15">
        <v>1133361</v>
      </c>
      <c r="G5" s="15">
        <v>371750.3</v>
      </c>
    </row>
    <row r="6" spans="1:7" x14ac:dyDescent="0.25">
      <c r="B6" s="18">
        <v>512</v>
      </c>
      <c r="C6" t="s">
        <v>95</v>
      </c>
      <c r="D6" s="15">
        <v>22431</v>
      </c>
      <c r="E6" s="15">
        <v>6814</v>
      </c>
      <c r="F6" s="15">
        <v>19569</v>
      </c>
      <c r="G6" s="15">
        <v>14014</v>
      </c>
    </row>
    <row r="7" spans="1:7" x14ac:dyDescent="0.25">
      <c r="B7" s="18">
        <v>513</v>
      </c>
      <c r="C7" t="s">
        <v>96</v>
      </c>
      <c r="D7" s="47">
        <v>18123</v>
      </c>
      <c r="E7" s="15">
        <v>10357</v>
      </c>
      <c r="F7" s="15">
        <v>16581</v>
      </c>
      <c r="G7" s="15">
        <v>7226</v>
      </c>
    </row>
    <row r="8" spans="1:7" x14ac:dyDescent="0.25">
      <c r="B8" s="18">
        <v>518</v>
      </c>
      <c r="C8" t="s">
        <v>97</v>
      </c>
      <c r="D8" s="47">
        <v>6054617.2199999997</v>
      </c>
      <c r="E8" s="15">
        <v>2409344.39</v>
      </c>
      <c r="F8" s="15">
        <v>4881981.62</v>
      </c>
      <c r="G8" s="15">
        <v>2278247.23</v>
      </c>
    </row>
    <row r="9" spans="1:7" x14ac:dyDescent="0.25">
      <c r="B9" s="18">
        <v>521</v>
      </c>
      <c r="C9" t="s">
        <v>98</v>
      </c>
      <c r="D9" s="47">
        <v>3593695</v>
      </c>
      <c r="E9" s="15">
        <v>1593318</v>
      </c>
      <c r="F9" s="15">
        <v>3281091</v>
      </c>
      <c r="G9" s="15">
        <v>1733632</v>
      </c>
    </row>
    <row r="10" spans="1:7" x14ac:dyDescent="0.25">
      <c r="B10" s="18">
        <v>524</v>
      </c>
      <c r="C10" t="s">
        <v>125</v>
      </c>
      <c r="D10" s="47">
        <v>927222</v>
      </c>
      <c r="E10" s="15">
        <v>445564</v>
      </c>
      <c r="F10" s="15">
        <v>894870</v>
      </c>
      <c r="G10" s="15">
        <v>466949</v>
      </c>
    </row>
    <row r="11" spans="1:7" x14ac:dyDescent="0.25">
      <c r="B11" s="49">
        <v>525</v>
      </c>
      <c r="C11" t="s">
        <v>99</v>
      </c>
      <c r="D11" s="47">
        <v>14083</v>
      </c>
      <c r="E11" s="15">
        <v>2603</v>
      </c>
      <c r="F11" s="15">
        <v>2603</v>
      </c>
      <c r="G11" s="15">
        <v>0</v>
      </c>
    </row>
    <row r="12" spans="1:7" x14ac:dyDescent="0.25">
      <c r="B12" s="49">
        <v>527</v>
      </c>
      <c r="C12" t="s">
        <v>100</v>
      </c>
      <c r="D12" s="47">
        <v>68702</v>
      </c>
      <c r="E12" s="15">
        <v>28360</v>
      </c>
      <c r="F12" s="15">
        <v>59520</v>
      </c>
      <c r="G12" s="15">
        <v>44771</v>
      </c>
    </row>
    <row r="13" spans="1:7" x14ac:dyDescent="0.25">
      <c r="B13" s="49">
        <v>532</v>
      </c>
      <c r="C13" t="s">
        <v>140</v>
      </c>
      <c r="D13" s="47">
        <v>2140</v>
      </c>
      <c r="E13" s="15">
        <v>7984</v>
      </c>
      <c r="F13" s="15">
        <v>0</v>
      </c>
      <c r="G13" s="15">
        <v>0</v>
      </c>
    </row>
    <row r="14" spans="1:7" x14ac:dyDescent="0.25">
      <c r="B14" s="49">
        <v>538</v>
      </c>
      <c r="C14" t="s">
        <v>101</v>
      </c>
      <c r="D14" s="47">
        <v>23500</v>
      </c>
      <c r="E14" s="15">
        <v>12540</v>
      </c>
      <c r="F14" s="15">
        <v>23024</v>
      </c>
      <c r="G14" s="15">
        <v>25000</v>
      </c>
    </row>
    <row r="15" spans="1:7" x14ac:dyDescent="0.25">
      <c r="B15" s="49">
        <v>541</v>
      </c>
      <c r="C15" t="s">
        <v>121</v>
      </c>
      <c r="D15" s="47">
        <v>500</v>
      </c>
      <c r="E15" s="15">
        <v>0</v>
      </c>
      <c r="F15" s="15">
        <v>0</v>
      </c>
      <c r="G15" s="15">
        <v>0</v>
      </c>
    </row>
    <row r="16" spans="1:7" x14ac:dyDescent="0.25">
      <c r="B16" s="49">
        <v>542</v>
      </c>
      <c r="C16" t="s">
        <v>163</v>
      </c>
      <c r="D16" s="47">
        <v>0</v>
      </c>
      <c r="E16" s="15">
        <v>652</v>
      </c>
      <c r="F16" s="15">
        <v>1452</v>
      </c>
      <c r="G16" s="15">
        <v>1179</v>
      </c>
    </row>
    <row r="17" spans="1:7" x14ac:dyDescent="0.25">
      <c r="B17" s="49">
        <v>543</v>
      </c>
      <c r="C17" t="s">
        <v>102</v>
      </c>
      <c r="D17" s="47">
        <v>16173</v>
      </c>
      <c r="E17" s="15">
        <v>4190</v>
      </c>
      <c r="F17" s="15">
        <v>14190</v>
      </c>
      <c r="G17" s="15">
        <v>25619</v>
      </c>
    </row>
    <row r="18" spans="1:7" x14ac:dyDescent="0.25">
      <c r="B18" s="49">
        <v>549</v>
      </c>
      <c r="C18" t="s">
        <v>103</v>
      </c>
      <c r="D18" s="47">
        <v>294804.78000000003</v>
      </c>
      <c r="E18" s="15">
        <v>63524.99</v>
      </c>
      <c r="F18" s="15">
        <v>201678.28</v>
      </c>
      <c r="G18" s="15">
        <v>-0.48</v>
      </c>
    </row>
    <row r="19" spans="1:7" x14ac:dyDescent="0.25">
      <c r="B19" s="49">
        <v>551</v>
      </c>
      <c r="C19" t="s">
        <v>147</v>
      </c>
      <c r="D19" s="47">
        <v>2236333</v>
      </c>
      <c r="E19" s="15">
        <v>0</v>
      </c>
      <c r="F19" s="15">
        <v>2940665</v>
      </c>
      <c r="G19" s="15">
        <v>54199</v>
      </c>
    </row>
    <row r="20" spans="1:7" x14ac:dyDescent="0.25">
      <c r="B20" s="49">
        <v>554</v>
      </c>
      <c r="C20" t="s">
        <v>122</v>
      </c>
      <c r="D20" s="47">
        <v>83412.11</v>
      </c>
      <c r="E20" s="15">
        <v>201530.3</v>
      </c>
      <c r="F20" s="15">
        <v>201530.3</v>
      </c>
      <c r="G20" s="15">
        <v>0</v>
      </c>
    </row>
    <row r="21" spans="1:7" x14ac:dyDescent="0.25">
      <c r="B21" s="49">
        <v>555</v>
      </c>
      <c r="C21" t="s">
        <v>148</v>
      </c>
      <c r="D21" s="47">
        <v>0</v>
      </c>
      <c r="E21" s="15">
        <v>0</v>
      </c>
      <c r="F21" s="15">
        <v>1224900</v>
      </c>
      <c r="G21" s="15">
        <v>0</v>
      </c>
    </row>
    <row r="22" spans="1:7" x14ac:dyDescent="0.25">
      <c r="B22" s="49">
        <v>556</v>
      </c>
      <c r="C22" t="s">
        <v>161</v>
      </c>
      <c r="D22" s="47">
        <v>-42927.5</v>
      </c>
      <c r="E22" s="15">
        <v>0</v>
      </c>
      <c r="F22" s="15">
        <v>0</v>
      </c>
      <c r="G22" s="15">
        <v>0</v>
      </c>
    </row>
    <row r="23" spans="1:7" x14ac:dyDescent="0.25">
      <c r="B23" s="49">
        <v>557</v>
      </c>
      <c r="C23" t="s">
        <v>162</v>
      </c>
      <c r="D23" s="47">
        <v>0</v>
      </c>
      <c r="E23" s="15">
        <v>4800</v>
      </c>
      <c r="F23" s="15">
        <v>4800</v>
      </c>
      <c r="G23" s="15">
        <v>0</v>
      </c>
    </row>
    <row r="24" spans="1:7" x14ac:dyDescent="0.25">
      <c r="B24" s="49">
        <v>558</v>
      </c>
      <c r="C24" t="s">
        <v>104</v>
      </c>
      <c r="D24" s="47">
        <v>460250.99</v>
      </c>
      <c r="E24" s="15">
        <v>118896</v>
      </c>
      <c r="F24" s="15">
        <v>131186</v>
      </c>
      <c r="G24" s="15">
        <v>79886.5</v>
      </c>
    </row>
    <row r="25" spans="1:7" x14ac:dyDescent="0.25">
      <c r="B25" s="49">
        <v>562</v>
      </c>
      <c r="C25" t="s">
        <v>105</v>
      </c>
      <c r="D25" s="47">
        <v>1053922.92</v>
      </c>
      <c r="E25" s="15">
        <v>500137.25</v>
      </c>
      <c r="F25" s="15">
        <v>989546.9</v>
      </c>
      <c r="G25" s="15">
        <v>466010.74</v>
      </c>
    </row>
    <row r="26" spans="1:7" x14ac:dyDescent="0.25">
      <c r="B26" s="49">
        <v>569</v>
      </c>
      <c r="C26" t="s">
        <v>106</v>
      </c>
      <c r="D26" s="47">
        <v>95352</v>
      </c>
      <c r="E26" s="15">
        <v>70129.100000000006</v>
      </c>
      <c r="F26" s="15">
        <v>91469.24</v>
      </c>
      <c r="G26" s="15">
        <v>26834.7</v>
      </c>
    </row>
    <row r="27" spans="1:7" x14ac:dyDescent="0.25">
      <c r="B27" s="49">
        <v>572</v>
      </c>
      <c r="C27" t="s">
        <v>123</v>
      </c>
      <c r="D27" s="47">
        <v>3636335.6</v>
      </c>
      <c r="E27" s="15">
        <v>1737369.8</v>
      </c>
      <c r="F27" s="15">
        <v>3402369.8</v>
      </c>
      <c r="G27" s="15">
        <v>1755000</v>
      </c>
    </row>
    <row r="28" spans="1:7" x14ac:dyDescent="0.25">
      <c r="C28" s="26" t="s">
        <v>124</v>
      </c>
      <c r="D28" s="48">
        <f>SUM(D3:D27)</f>
        <v>23979374.389999993</v>
      </c>
      <c r="E28" s="48">
        <f>SUM(E3:E27)</f>
        <v>8209739.7699999996</v>
      </c>
      <c r="F28" s="48">
        <f>SUM(F3:F27)</f>
        <v>21235235.259999998</v>
      </c>
      <c r="G28" s="48">
        <f>SUM(G3:G27)</f>
        <v>7597346.9500000002</v>
      </c>
    </row>
    <row r="29" spans="1:7" ht="12" customHeight="1" x14ac:dyDescent="0.25"/>
    <row r="30" spans="1:7" x14ac:dyDescent="0.25">
      <c r="A30" s="18" t="s">
        <v>135</v>
      </c>
      <c r="B30" s="18">
        <v>602</v>
      </c>
      <c r="C30" t="s">
        <v>107</v>
      </c>
      <c r="D30" s="15">
        <v>158082</v>
      </c>
      <c r="E30" s="15">
        <v>33685</v>
      </c>
      <c r="F30" s="15">
        <v>340932</v>
      </c>
      <c r="G30" s="15">
        <v>105060</v>
      </c>
    </row>
    <row r="31" spans="1:7" x14ac:dyDescent="0.25">
      <c r="B31" s="18">
        <v>603</v>
      </c>
      <c r="C31" t="s">
        <v>108</v>
      </c>
      <c r="D31" s="15">
        <v>886394</v>
      </c>
      <c r="E31" s="15">
        <v>492378</v>
      </c>
      <c r="F31" s="15">
        <v>881755</v>
      </c>
      <c r="G31" s="15">
        <v>536731</v>
      </c>
    </row>
    <row r="32" spans="1:7" x14ac:dyDescent="0.25">
      <c r="B32" s="18">
        <v>605</v>
      </c>
      <c r="C32" t="s">
        <v>109</v>
      </c>
      <c r="D32" s="15">
        <v>212063</v>
      </c>
      <c r="E32" s="15">
        <v>92120</v>
      </c>
      <c r="F32" s="15">
        <v>191450</v>
      </c>
      <c r="G32" s="15">
        <v>102467</v>
      </c>
    </row>
    <row r="33" spans="2:7" x14ac:dyDescent="0.25">
      <c r="B33" s="18">
        <v>606</v>
      </c>
      <c r="C33" t="s">
        <v>110</v>
      </c>
      <c r="D33" s="15">
        <v>1012645</v>
      </c>
      <c r="E33" s="15">
        <v>951482</v>
      </c>
      <c r="F33" s="15">
        <v>1091864</v>
      </c>
      <c r="G33" s="15">
        <v>821983</v>
      </c>
    </row>
    <row r="34" spans="2:7" x14ac:dyDescent="0.25">
      <c r="B34" s="18">
        <v>609</v>
      </c>
      <c r="C34" t="s">
        <v>111</v>
      </c>
      <c r="D34" s="15">
        <v>542125</v>
      </c>
      <c r="E34" s="15">
        <v>197038.59</v>
      </c>
      <c r="F34" s="15">
        <v>197038.59</v>
      </c>
      <c r="G34" s="15">
        <v>253260</v>
      </c>
    </row>
    <row r="35" spans="2:7" x14ac:dyDescent="0.25">
      <c r="B35" s="18">
        <v>642</v>
      </c>
      <c r="C35" t="s">
        <v>163</v>
      </c>
      <c r="D35" s="15">
        <v>0</v>
      </c>
      <c r="E35" s="15">
        <v>0</v>
      </c>
      <c r="F35" s="15">
        <v>5000</v>
      </c>
      <c r="G35" s="15">
        <v>0</v>
      </c>
    </row>
    <row r="36" spans="2:7" x14ac:dyDescent="0.25">
      <c r="B36" s="18">
        <v>646</v>
      </c>
      <c r="C36" t="s">
        <v>112</v>
      </c>
      <c r="D36" s="15">
        <v>33642.5</v>
      </c>
      <c r="E36" s="15">
        <v>0</v>
      </c>
      <c r="F36" s="15">
        <v>0</v>
      </c>
      <c r="G36" s="15">
        <v>0</v>
      </c>
    </row>
    <row r="37" spans="2:7" x14ac:dyDescent="0.25">
      <c r="B37" s="18">
        <v>647</v>
      </c>
      <c r="C37" t="s">
        <v>113</v>
      </c>
      <c r="D37" s="15">
        <v>63400</v>
      </c>
      <c r="E37" s="15">
        <v>201530.3</v>
      </c>
      <c r="F37" s="15">
        <v>205530.3</v>
      </c>
      <c r="G37" s="15">
        <v>11564</v>
      </c>
    </row>
    <row r="38" spans="2:7" x14ac:dyDescent="0.25">
      <c r="B38" s="18">
        <v>649</v>
      </c>
      <c r="C38" t="s">
        <v>164</v>
      </c>
      <c r="D38" s="15">
        <v>0</v>
      </c>
      <c r="E38" s="15">
        <v>200000</v>
      </c>
      <c r="F38" s="15">
        <v>200000</v>
      </c>
      <c r="G38" s="15">
        <v>17320</v>
      </c>
    </row>
    <row r="39" spans="2:7" x14ac:dyDescent="0.25">
      <c r="B39" s="18">
        <v>662</v>
      </c>
      <c r="C39" t="s">
        <v>105</v>
      </c>
      <c r="D39" s="15">
        <v>10805.22</v>
      </c>
      <c r="E39" s="15">
        <v>501.92</v>
      </c>
      <c r="F39" s="15">
        <v>1206.4000000000001</v>
      </c>
      <c r="G39" s="15">
        <v>504.27</v>
      </c>
    </row>
    <row r="40" spans="2:7" x14ac:dyDescent="0.25">
      <c r="B40" s="18">
        <v>665</v>
      </c>
      <c r="C40" t="s">
        <v>114</v>
      </c>
      <c r="D40" s="15">
        <v>83218</v>
      </c>
      <c r="E40" s="15">
        <v>83218</v>
      </c>
      <c r="F40" s="15">
        <v>83218</v>
      </c>
      <c r="G40" s="15">
        <v>88957</v>
      </c>
    </row>
    <row r="41" spans="2:7" x14ac:dyDescent="0.25">
      <c r="B41" s="18">
        <v>672</v>
      </c>
      <c r="C41" t="s">
        <v>115</v>
      </c>
      <c r="D41" s="15">
        <v>1815448.68</v>
      </c>
      <c r="E41" s="15">
        <v>792500</v>
      </c>
      <c r="F41" s="15">
        <v>3104827.02</v>
      </c>
      <c r="G41" s="15">
        <v>406500</v>
      </c>
    </row>
    <row r="42" spans="2:7" x14ac:dyDescent="0.25">
      <c r="B42" s="18">
        <v>681</v>
      </c>
      <c r="C42" t="s">
        <v>116</v>
      </c>
      <c r="D42" s="15">
        <v>5324792.2699999996</v>
      </c>
      <c r="E42" s="15">
        <v>2283440.88</v>
      </c>
      <c r="F42" s="15">
        <v>5563312.2800000003</v>
      </c>
      <c r="G42" s="15">
        <v>2966858.19</v>
      </c>
    </row>
    <row r="43" spans="2:7" x14ac:dyDescent="0.25">
      <c r="B43" s="18">
        <v>682</v>
      </c>
      <c r="C43" t="s">
        <v>117</v>
      </c>
      <c r="D43" s="15">
        <v>4415265.83</v>
      </c>
      <c r="E43" s="15">
        <v>1870568.22</v>
      </c>
      <c r="F43" s="15">
        <v>4715685.51</v>
      </c>
      <c r="G43" s="15">
        <v>2279103.42</v>
      </c>
    </row>
    <row r="44" spans="2:7" x14ac:dyDescent="0.25">
      <c r="B44" s="18">
        <v>684</v>
      </c>
      <c r="C44" t="s">
        <v>118</v>
      </c>
      <c r="D44" s="15">
        <v>8552264.8800000008</v>
      </c>
      <c r="E44" s="15">
        <v>4055281.95</v>
      </c>
      <c r="F44" s="15">
        <v>9301562.7100000009</v>
      </c>
      <c r="G44" s="15">
        <v>4613582.3600000003</v>
      </c>
    </row>
    <row r="45" spans="2:7" x14ac:dyDescent="0.25">
      <c r="B45" s="18">
        <v>686</v>
      </c>
      <c r="C45" t="s">
        <v>119</v>
      </c>
      <c r="D45" s="15">
        <v>1638288.53</v>
      </c>
      <c r="E45" s="15">
        <v>1026276.42</v>
      </c>
      <c r="F45" s="15">
        <v>1633538.79</v>
      </c>
      <c r="G45" s="15">
        <v>1059225.05</v>
      </c>
    </row>
    <row r="46" spans="2:7" x14ac:dyDescent="0.25">
      <c r="B46" s="18">
        <v>688</v>
      </c>
      <c r="C46" t="s">
        <v>120</v>
      </c>
      <c r="D46" s="15">
        <v>1093039.69</v>
      </c>
      <c r="E46" s="15">
        <v>342179.13</v>
      </c>
      <c r="F46" s="15">
        <v>830598.09</v>
      </c>
      <c r="G46" s="15">
        <v>424496.91</v>
      </c>
    </row>
    <row r="47" spans="2:7" x14ac:dyDescent="0.25">
      <c r="C47" s="26" t="s">
        <v>124</v>
      </c>
      <c r="D47" s="28">
        <f>SUM(D30:D46)</f>
        <v>25841474.600000005</v>
      </c>
      <c r="E47" s="28">
        <f>SUM(E30:E46)</f>
        <v>12622200.41</v>
      </c>
      <c r="F47" s="28">
        <f>SUM(F30:F46)</f>
        <v>28347518.690000001</v>
      </c>
      <c r="G47" s="28">
        <f>SUM(G30:G46)</f>
        <v>13687612.200000001</v>
      </c>
    </row>
    <row r="48" spans="2:7" x14ac:dyDescent="0.25">
      <c r="D48" s="15"/>
      <c r="G48" s="15"/>
    </row>
    <row r="49" spans="3:7" x14ac:dyDescent="0.25">
      <c r="C49" s="26" t="s">
        <v>126</v>
      </c>
      <c r="D49" s="28">
        <f>D47-D28</f>
        <v>1862100.2100000121</v>
      </c>
      <c r="E49" s="28">
        <f>E47-E28</f>
        <v>4412460.6400000006</v>
      </c>
      <c r="F49" s="28">
        <f>F47-F28</f>
        <v>7112283.4300000034</v>
      </c>
      <c r="G49" s="28">
        <f>G47-G28</f>
        <v>6090265.2500000009</v>
      </c>
    </row>
  </sheetData>
  <pageMargins left="0.7" right="0.7" top="0.78740157499999996" bottom="0.78740157499999996" header="0.3" footer="0.3"/>
  <pageSetup paperSize="9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Bilance-dle 106</vt:lpstr>
      <vt:lpstr>Bilanční účty</vt:lpstr>
      <vt:lpstr>Náklady a výnosy</vt:lpstr>
      <vt:lpstr>'Bilanční účty'!Oblast_tisku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Bok</dc:creator>
  <cp:lastModifiedBy>Martin Bok</cp:lastModifiedBy>
  <cp:lastPrinted>2016-08-15T23:33:34Z</cp:lastPrinted>
  <dcterms:created xsi:type="dcterms:W3CDTF">2014-11-11T20:10:05Z</dcterms:created>
  <dcterms:modified xsi:type="dcterms:W3CDTF">2016-08-16T00:47:21Z</dcterms:modified>
</cp:coreProperties>
</file>